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uillem\Desktop\Business Innovation\PROYECTOS\Licitaciones públicas\9. Transforma Turismo\"/>
    </mc:Choice>
  </mc:AlternateContent>
  <xr:revisionPtr revIDLastSave="0" documentId="13_ncr:1_{16121C39-7197-4B9E-A010-8ECDF03BD8FF}" xr6:coauthVersionLast="47" xr6:coauthVersionMax="47" xr10:uidLastSave="{00000000-0000-0000-0000-000000000000}"/>
  <bookViews>
    <workbookView xWindow="-120" yWindow="-120" windowWidth="20730" windowHeight="11760" xr2:uid="{95EBBB06-1505-4562-BF3A-7DDA5438F27F}"/>
  </bookViews>
  <sheets>
    <sheet name="CUENTA DE EXPLOTACIÓN" sheetId="3" r:id="rId1"/>
    <sheet name="Control operativo" sheetId="2" r:id="rId2"/>
    <sheet name="Indicadores" sheetId="4" r:id="rId3"/>
    <sheet name="Flujos financieros" sheetId="5" r:id="rId4"/>
    <sheet name="Glosario"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 l="1"/>
  <c r="G4" i="3" s="1"/>
  <c r="G48" i="3" s="1"/>
  <c r="C7" i="4" s="1"/>
  <c r="H6" i="3"/>
  <c r="I6" i="3"/>
  <c r="I4" i="3" s="1"/>
  <c r="I48" i="3" s="1"/>
  <c r="C9" i="4" s="1"/>
  <c r="J6" i="3"/>
  <c r="J4" i="3" s="1"/>
  <c r="J48" i="3" s="1"/>
  <c r="C10" i="4" s="1"/>
  <c r="K6" i="3"/>
  <c r="K4" i="3" s="1"/>
  <c r="K48" i="3" s="1"/>
  <c r="C11" i="4" s="1"/>
  <c r="L6" i="3"/>
  <c r="L4" i="3" s="1"/>
  <c r="L48" i="3" s="1"/>
  <c r="C12" i="4" s="1"/>
  <c r="M6" i="3"/>
  <c r="M4" i="3" s="1"/>
  <c r="M48" i="3" s="1"/>
  <c r="C13" i="4" s="1"/>
  <c r="N6" i="3"/>
  <c r="N4" i="3" s="1"/>
  <c r="N48" i="3" s="1"/>
  <c r="C14" i="4" s="1"/>
  <c r="O6" i="3"/>
  <c r="O4" i="3" s="1"/>
  <c r="O48" i="3" s="1"/>
  <c r="C15" i="4" s="1"/>
  <c r="F6" i="3"/>
  <c r="F4" i="3" s="1"/>
  <c r="F48" i="3" s="1"/>
  <c r="C6" i="4" s="1"/>
  <c r="E6" i="3"/>
  <c r="E4" i="3" s="1"/>
  <c r="D6" i="3"/>
  <c r="D4" i="3" s="1"/>
  <c r="E23" i="3"/>
  <c r="F23" i="3"/>
  <c r="G23" i="3"/>
  <c r="H23" i="3"/>
  <c r="I23" i="3"/>
  <c r="J23" i="3"/>
  <c r="K23" i="3"/>
  <c r="L23" i="3"/>
  <c r="M23" i="3"/>
  <c r="N23" i="3"/>
  <c r="O23" i="3"/>
  <c r="D23" i="3"/>
  <c r="O13" i="3"/>
  <c r="O14" i="3" s="1"/>
  <c r="N13" i="3"/>
  <c r="N14" i="3" s="1"/>
  <c r="M13" i="3"/>
  <c r="M14" i="3" s="1"/>
  <c r="L13" i="3"/>
  <c r="L14" i="3" s="1"/>
  <c r="K13" i="3"/>
  <c r="K14" i="3" s="1"/>
  <c r="J13" i="3"/>
  <c r="J14" i="3" s="1"/>
  <c r="O41" i="3"/>
  <c r="O38" i="3"/>
  <c r="O32" i="3"/>
  <c r="E14" i="2" s="1"/>
  <c r="O27" i="3"/>
  <c r="O18" i="3"/>
  <c r="C14" i="2" s="1"/>
  <c r="N41" i="3"/>
  <c r="N38" i="3"/>
  <c r="N32" i="3"/>
  <c r="E13" i="2" s="1"/>
  <c r="N27" i="3"/>
  <c r="N18" i="3"/>
  <c r="C13" i="2" s="1"/>
  <c r="M41" i="3"/>
  <c r="M38" i="3"/>
  <c r="M32" i="3"/>
  <c r="E12" i="2" s="1"/>
  <c r="M27" i="3"/>
  <c r="M18" i="3"/>
  <c r="C12" i="2" s="1"/>
  <c r="L41" i="3"/>
  <c r="L38" i="3"/>
  <c r="L32" i="3"/>
  <c r="E11" i="2" s="1"/>
  <c r="L27" i="3"/>
  <c r="L18" i="3"/>
  <c r="C11" i="2" s="1"/>
  <c r="K41" i="3"/>
  <c r="K38" i="3"/>
  <c r="K32" i="3"/>
  <c r="E10" i="2" s="1"/>
  <c r="K27" i="3"/>
  <c r="K18" i="3"/>
  <c r="C10" i="2" s="1"/>
  <c r="J41" i="3"/>
  <c r="J38" i="3"/>
  <c r="J32" i="3"/>
  <c r="E9" i="2" s="1"/>
  <c r="J27" i="3"/>
  <c r="J18" i="3"/>
  <c r="C9" i="2" s="1"/>
  <c r="I13" i="3"/>
  <c r="I14" i="3" s="1"/>
  <c r="G13" i="3"/>
  <c r="G14" i="3" s="1"/>
  <c r="F13" i="3"/>
  <c r="F14" i="3" s="1"/>
  <c r="E13" i="3"/>
  <c r="E14" i="3" s="1"/>
  <c r="G41" i="3"/>
  <c r="F41" i="3"/>
  <c r="G38" i="3"/>
  <c r="F38" i="3"/>
  <c r="G32" i="3"/>
  <c r="E6" i="2" s="1"/>
  <c r="F32" i="3"/>
  <c r="E5" i="2" s="1"/>
  <c r="G27" i="3"/>
  <c r="F27" i="3"/>
  <c r="G18" i="3"/>
  <c r="F18" i="3"/>
  <c r="I41" i="3"/>
  <c r="H41" i="3"/>
  <c r="I38" i="3"/>
  <c r="H38" i="3"/>
  <c r="I32" i="3"/>
  <c r="E8" i="2" s="1"/>
  <c r="H32" i="3"/>
  <c r="E7" i="2" s="1"/>
  <c r="I27" i="3"/>
  <c r="H27" i="3"/>
  <c r="I18" i="3"/>
  <c r="C8" i="2" s="1"/>
  <c r="H18" i="3"/>
  <c r="H13" i="3"/>
  <c r="H14" i="3" s="1"/>
  <c r="H4" i="3"/>
  <c r="H48" i="3" s="1"/>
  <c r="C8" i="4" s="1"/>
  <c r="E41" i="3"/>
  <c r="E38" i="3"/>
  <c r="E32" i="3"/>
  <c r="E4" i="2" s="1"/>
  <c r="E27" i="3"/>
  <c r="E18" i="3"/>
  <c r="D38" i="3"/>
  <c r="D41" i="3"/>
  <c r="D32" i="3"/>
  <c r="E3" i="2" s="1"/>
  <c r="D27" i="3"/>
  <c r="D18" i="3"/>
  <c r="C3" i="2" s="1"/>
  <c r="D13" i="3"/>
  <c r="D14" i="3" s="1"/>
  <c r="E48" i="3" l="1"/>
  <c r="C5" i="4" s="1"/>
  <c r="D48" i="3"/>
  <c r="C4" i="4" s="1"/>
  <c r="N49" i="3"/>
  <c r="J49" i="3"/>
  <c r="D10" i="4" s="1"/>
  <c r="F49" i="3"/>
  <c r="D6" i="4" s="1"/>
  <c r="M49" i="3"/>
  <c r="D13" i="4" s="1"/>
  <c r="I49" i="3"/>
  <c r="D9" i="4" s="1"/>
  <c r="L49" i="3"/>
  <c r="D12" i="4" s="1"/>
  <c r="H49" i="3"/>
  <c r="D8" i="4" s="1"/>
  <c r="O49" i="3"/>
  <c r="D15" i="4" s="1"/>
  <c r="K49" i="3"/>
  <c r="D11" i="4" s="1"/>
  <c r="G49" i="3"/>
  <c r="D7" i="4" s="1"/>
  <c r="N17" i="3"/>
  <c r="N46" i="3" s="1"/>
  <c r="N55" i="3" s="1"/>
  <c r="O17" i="3"/>
  <c r="O46" i="3" s="1"/>
  <c r="O55" i="3" s="1"/>
  <c r="D14" i="4"/>
  <c r="M17" i="3"/>
  <c r="M46" i="3" s="1"/>
  <c r="L17" i="3"/>
  <c r="L46" i="3" s="1"/>
  <c r="L55" i="3" s="1"/>
  <c r="G17" i="3"/>
  <c r="G46" i="3" s="1"/>
  <c r="J17" i="3"/>
  <c r="J46" i="3" s="1"/>
  <c r="J55" i="3" s="1"/>
  <c r="K17" i="3"/>
  <c r="K46" i="3" s="1"/>
  <c r="I17" i="3"/>
  <c r="I46" i="3" s="1"/>
  <c r="I55" i="3" s="1"/>
  <c r="C7" i="2"/>
  <c r="C6" i="2"/>
  <c r="F17" i="3"/>
  <c r="F46" i="3" s="1"/>
  <c r="F55" i="3" s="1"/>
  <c r="C5" i="2"/>
  <c r="C4" i="2"/>
  <c r="H17" i="3"/>
  <c r="H46" i="3" s="1"/>
  <c r="H55" i="3" s="1"/>
  <c r="E17" i="3"/>
  <c r="E46" i="3" s="1"/>
  <c r="E55" i="3" s="1"/>
  <c r="D17" i="3"/>
  <c r="D46" i="3" s="1"/>
  <c r="D55" i="3" s="1"/>
  <c r="E49" i="3" l="1"/>
  <c r="D5" i="4" s="1"/>
  <c r="D49" i="3"/>
  <c r="D4" i="4" s="1"/>
  <c r="M55" i="3"/>
  <c r="M57" i="3" s="1"/>
  <c r="M51" i="3" s="1"/>
  <c r="G50" i="3"/>
  <c r="E7" i="4" s="1"/>
  <c r="G55" i="3"/>
  <c r="G57" i="3" s="1"/>
  <c r="G51" i="3" s="1"/>
  <c r="K47" i="3"/>
  <c r="K55" i="3"/>
  <c r="K57" i="3" s="1"/>
  <c r="K51" i="3" s="1"/>
  <c r="C15" i="5"/>
  <c r="C11" i="5"/>
  <c r="C14" i="5"/>
  <c r="C10" i="5"/>
  <c r="C13" i="5"/>
  <c r="C12" i="5"/>
  <c r="O47" i="3"/>
  <c r="O50" i="3"/>
  <c r="E15" i="4" s="1"/>
  <c r="O57" i="3"/>
  <c r="O51" i="3" s="1"/>
  <c r="M50" i="3"/>
  <c r="E13" i="4" s="1"/>
  <c r="M47" i="3"/>
  <c r="N57" i="3"/>
  <c r="N51" i="3" s="1"/>
  <c r="N47" i="3"/>
  <c r="N50" i="3"/>
  <c r="E14" i="4" s="1"/>
  <c r="K50" i="3"/>
  <c r="E11" i="4" s="1"/>
  <c r="J47" i="3"/>
  <c r="J50" i="3"/>
  <c r="E10" i="4" s="1"/>
  <c r="J57" i="3"/>
  <c r="J51" i="3" s="1"/>
  <c r="L57" i="3"/>
  <c r="L51" i="3" s="1"/>
  <c r="L47" i="3"/>
  <c r="L50" i="3"/>
  <c r="E12" i="4" s="1"/>
  <c r="I57" i="3"/>
  <c r="I51" i="3" s="1"/>
  <c r="I50" i="3"/>
  <c r="E9" i="4" s="1"/>
  <c r="I47" i="3"/>
  <c r="D57" i="3"/>
  <c r="D51" i="3" s="1"/>
  <c r="C4" i="5"/>
  <c r="G47" i="3"/>
  <c r="F57" i="3"/>
  <c r="F51" i="3" s="1"/>
  <c r="F50" i="3"/>
  <c r="F47" i="3"/>
  <c r="C8" i="5"/>
  <c r="C9" i="5"/>
  <c r="C5" i="5"/>
  <c r="C6" i="5"/>
  <c r="C7" i="5"/>
  <c r="H50" i="3"/>
  <c r="H57" i="3"/>
  <c r="H51" i="3" s="1"/>
  <c r="H47" i="3"/>
  <c r="E47" i="3"/>
  <c r="E50" i="3"/>
  <c r="E57" i="3"/>
  <c r="E51" i="3" s="1"/>
  <c r="D47" i="3"/>
  <c r="D50" i="3"/>
  <c r="E4" i="4" l="1"/>
  <c r="E8" i="4"/>
  <c r="E6" i="4"/>
  <c r="E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Guillem Grau Artal</author>
  </authors>
  <commentList>
    <comment ref="C2" authorId="0" shapeId="0" xr:uid="{9B66856D-3FEA-408F-A400-491493AE8808}">
      <text>
        <r>
          <rPr>
            <b/>
            <sz val="9"/>
            <color indexed="81"/>
            <rFont val="Tahoma"/>
            <charset val="1"/>
          </rPr>
          <t xml:space="preserve">INSTRUCCIONES DE USO: 
</t>
        </r>
        <r>
          <rPr>
            <sz val="9"/>
            <color indexed="81"/>
            <rFont val="Tahoma"/>
            <family val="2"/>
          </rPr>
          <t xml:space="preserve">1. Rellenar las </t>
        </r>
        <r>
          <rPr>
            <b/>
            <sz val="9"/>
            <color indexed="81"/>
            <rFont val="Tahoma"/>
            <family val="2"/>
          </rPr>
          <t>celdas en verde</t>
        </r>
        <r>
          <rPr>
            <sz val="9"/>
            <color indexed="81"/>
            <rFont val="Tahoma"/>
            <family val="2"/>
          </rPr>
          <t xml:space="preserve">, referentes a los ingresos y los gastos fijos/variables durante la totalidad del ejercicio económico
2. Las casillas en gris no se pueden modificar y los resultados irán apareciendo de manera automática, a medida que se ingresen los resultados
3. En las pestañas de </t>
        </r>
        <r>
          <rPr>
            <b/>
            <sz val="9"/>
            <color indexed="81"/>
            <rFont val="Tahoma"/>
            <family val="2"/>
          </rPr>
          <t>Control operativo</t>
        </r>
        <r>
          <rPr>
            <sz val="9"/>
            <color indexed="81"/>
            <rFont val="Tahoma"/>
            <family val="2"/>
          </rPr>
          <t xml:space="preserve"> e</t>
        </r>
        <r>
          <rPr>
            <b/>
            <sz val="9"/>
            <color indexed="81"/>
            <rFont val="Tahoma"/>
            <family val="2"/>
          </rPr>
          <t xml:space="preserve"> Indicadores </t>
        </r>
        <r>
          <rPr>
            <sz val="9"/>
            <color indexed="81"/>
            <rFont val="Tahoma"/>
            <family val="2"/>
          </rPr>
          <t>se irán definiendo una serie de gráficos importantes para el sector del alojamiento, a medida que se ingresen los resultados
4. La pestaña de</t>
        </r>
        <r>
          <rPr>
            <b/>
            <sz val="9"/>
            <color indexed="81"/>
            <rFont val="Tahoma"/>
            <family val="2"/>
          </rPr>
          <t xml:space="preserve"> Flujos financieros</t>
        </r>
        <r>
          <rPr>
            <sz val="9"/>
            <color indexed="81"/>
            <rFont val="Tahoma"/>
            <family val="2"/>
          </rPr>
          <t xml:space="preserve"> permite un comparativo con resultados de otros años o previsiones realizadas. 
5. En la pestaña de </t>
        </r>
        <r>
          <rPr>
            <b/>
            <sz val="9"/>
            <color indexed="81"/>
            <rFont val="Tahoma"/>
            <family val="2"/>
          </rPr>
          <t>glosario</t>
        </r>
        <r>
          <rPr>
            <sz val="9"/>
            <color indexed="81"/>
            <rFont val="Tahoma"/>
            <family val="2"/>
          </rPr>
          <t xml:space="preserve"> se encuentrán algunas definiciones utilizadas que pueden ser de utilidad 
6. En algunas casillas, poniendo el cursor encima, aparecerán también explicaciones o definiciones. </t>
        </r>
      </text>
    </comment>
    <comment ref="C8" authorId="0" shapeId="0" xr:uid="{7FFF2A86-DFC9-44F0-B8D7-D10663F78032}">
      <text>
        <r>
          <rPr>
            <b/>
            <sz val="9"/>
            <color indexed="81"/>
            <rFont val="Tahoma"/>
            <charset val="1"/>
          </rPr>
          <t xml:space="preserve">SI CORRESPONDE:
</t>
        </r>
        <r>
          <rPr>
            <sz val="9"/>
            <color indexed="81"/>
            <rFont val="Tahoma"/>
            <family val="2"/>
          </rPr>
          <t>Se refiere a ventas que realice el establecimiento de forma interna (transfer, guía, etc)</t>
        </r>
      </text>
    </comment>
    <comment ref="C9" authorId="0" shapeId="0" xr:uid="{D85CD0E1-5358-48C4-92C3-0BC8FB04604A}">
      <text>
        <r>
          <rPr>
            <b/>
            <sz val="9"/>
            <color indexed="81"/>
            <rFont val="Tahoma"/>
            <family val="2"/>
          </rPr>
          <t xml:space="preserve">SI CORRESPONDE: 
</t>
        </r>
        <r>
          <rPr>
            <sz val="9"/>
            <color indexed="81"/>
            <rFont val="Tahoma"/>
            <family val="2"/>
          </rPr>
          <t>Se refiere a ventas adicionales en el establecimiento (artesanías, libros, etc.)</t>
        </r>
      </text>
    </comment>
    <comment ref="C12" authorId="0" shapeId="0" xr:uid="{57C342B8-5B4F-4A9F-BF0B-C1E84790D26B}">
      <text>
        <r>
          <rPr>
            <b/>
            <sz val="9"/>
            <color indexed="81"/>
            <rFont val="Tahoma"/>
            <family val="2"/>
          </rPr>
          <t>Número de habitaciones disponibles de forma diaria</t>
        </r>
      </text>
    </comment>
    <comment ref="C15" authorId="0" shapeId="0" xr:uid="{A6740A6C-CBDB-429A-B1D0-B714765DF8F3}">
      <text>
        <r>
          <rPr>
            <b/>
            <sz val="9"/>
            <color indexed="81"/>
            <rFont val="Tahoma"/>
            <family val="2"/>
          </rPr>
          <t>Número de habitaciones vendidas a lo largo de un mes</t>
        </r>
      </text>
    </comment>
    <comment ref="C19" authorId="0" shapeId="0" xr:uid="{C026146F-DE14-44D9-B27C-89F580F2D39B}">
      <text>
        <r>
          <rPr>
            <sz val="9"/>
            <color indexed="81"/>
            <rFont val="Tahoma"/>
            <family val="2"/>
          </rPr>
          <t xml:space="preserve">
Se consideran la suma de todas las remuneraciones por liquidación (total haberes) de los cargos directivos y administrativos (GM, administración, gerente, etc.)
En caso de no existir, dejar en 0
</t>
        </r>
      </text>
    </comment>
    <comment ref="C20" authorId="0" shapeId="0" xr:uid="{789B6DA5-D284-4CB6-A0E3-ED5588321367}">
      <text>
        <r>
          <rPr>
            <sz val="9"/>
            <color indexed="81"/>
            <rFont val="Tahoma"/>
            <family val="2"/>
          </rPr>
          <t xml:space="preserve">
Se consideran la suma de todas las remuneraciones por liquidación (total haberes) de los cargos operativos de recepción y atención al cliente (jefe de recepción, recepcionistas fulltime y part time, concierge, bellboy, etc.)</t>
        </r>
      </text>
    </comment>
    <comment ref="C21" authorId="0" shapeId="0" xr:uid="{E2487D5D-9777-46BB-B46D-9940B79A36DA}">
      <text>
        <r>
          <rPr>
            <sz val="9"/>
            <color indexed="81"/>
            <rFont val="Tahoma"/>
            <family val="2"/>
          </rPr>
          <t xml:space="preserve">
Se consideran la suma de todas las remuneraciones por liquidación (total haberes) de los cargos operativos de limpieza (housekeeping manager, personal de limpieza, etc.)</t>
        </r>
      </text>
    </comment>
    <comment ref="C22" authorId="0" shapeId="0" xr:uid="{EA6529F0-8BED-48AC-9A0E-C5E980C1A775}">
      <text>
        <r>
          <rPr>
            <sz val="9"/>
            <color indexed="81"/>
            <rFont val="Tahoma"/>
            <family val="2"/>
          </rPr>
          <t xml:space="preserve">
Se consideran las remuneraciones por liquidación (total haberes) o a través de boletas de honorarios de otros cargos del establecimiento (contabilidad, informático, mantenimiento, gestión comercial, community manager, etc.)
En caso de no existir, dejar en 0</t>
        </r>
      </text>
    </comment>
    <comment ref="C23" authorId="0" shapeId="0" xr:uid="{AD39135C-A381-4F65-A5CC-0D1B97BCDDEB}">
      <text>
        <r>
          <rPr>
            <sz val="9"/>
            <color indexed="81"/>
            <rFont val="Tahoma"/>
            <family val="2"/>
          </rPr>
          <t xml:space="preserve">
Se consideran gastos fijos del establecimiento (que no varian de manera mensual o lo hacen de forma mínima)
En caso de no existir "estacionamiento" u "otros", dejar en 0</t>
        </r>
      </text>
    </comment>
    <comment ref="C24" authorId="0" shapeId="0" xr:uid="{C224B561-A976-4A97-BF85-C5E8E349E1A7}">
      <text>
        <r>
          <rPr>
            <sz val="9"/>
            <color indexed="81"/>
            <rFont val="Tahoma"/>
            <family val="2"/>
          </rPr>
          <t xml:space="preserve">
Considera los gastos fijos relacionados con arriendos: establecimiento, maquinaria, etc.</t>
        </r>
      </text>
    </comment>
    <comment ref="C25" authorId="0" shapeId="0" xr:uid="{3D53EE96-47E1-4F08-8C73-28E5C3C7B160}">
      <text>
        <r>
          <rPr>
            <sz val="9"/>
            <color indexed="81"/>
            <rFont val="Tahoma"/>
            <family val="2"/>
          </rPr>
          <t xml:space="preserve">
Se consideran gastos fijos del establecimiento como luz, agua, gas, estacionamiento, material de oficina, etc. </t>
        </r>
      </text>
    </comment>
    <comment ref="C27" authorId="0" shapeId="0" xr:uid="{70663FF2-0B96-48C9-B585-0685A4670CDC}">
      <text>
        <r>
          <rPr>
            <sz val="9"/>
            <color indexed="81"/>
            <rFont val="Tahoma"/>
            <family val="2"/>
          </rPr>
          <t xml:space="preserve">
Se consideran los gastos fijos de comunicación (en caso de existir) 
Se sugiere cambiar los enunciados de las filas por los gastos reales del establecimiento
</t>
        </r>
      </text>
    </comment>
    <comment ref="C30" authorId="0" shapeId="0" xr:uid="{0AB0BC5B-8D3C-4D6C-AC58-2CEF3C84868D}">
      <text>
        <r>
          <rPr>
            <b/>
            <sz val="9"/>
            <color indexed="81"/>
            <rFont val="Tahoma"/>
            <family val="2"/>
          </rPr>
          <t xml:space="preserve">
</t>
        </r>
        <r>
          <rPr>
            <sz val="9"/>
            <color indexed="81"/>
            <rFont val="Tahoma"/>
            <family val="2"/>
          </rPr>
          <t>Se consideran por un lado los gastos asociados al mantenimiendo de la web, el dominio y el hosting
Por otro lado, se consideran los gastos asociados al motor de reservas, channel manager u otras herramientas que pueda tener el establecimiento a nivel digital</t>
        </r>
      </text>
    </comment>
    <comment ref="C32" authorId="0" shapeId="0" xr:uid="{4EF33396-3359-4383-8D77-84E9B813BC0A}">
      <text>
        <r>
          <rPr>
            <sz val="9"/>
            <color indexed="81"/>
            <rFont val="Tahoma"/>
            <family val="2"/>
          </rPr>
          <t>Se consideran todos los proovedores y gastos asociados a la limpieza de habitaciones
Se sugiere cambiar los enunciados de las filas por los gastos reales del establecimiento
Es muy importante considerar los costos asociados a la limpieza de las habitaciones, para poder tener claridad del COSTO POR LIMPIEZA DE HABITACIÓN</t>
        </r>
      </text>
    </comment>
    <comment ref="C39" authorId="0" shapeId="0" xr:uid="{D7D4A6DB-593A-4734-9201-7420CEA871A9}">
      <text>
        <r>
          <rPr>
            <b/>
            <sz val="9"/>
            <color indexed="81"/>
            <rFont val="Tahoma"/>
            <family val="2"/>
          </rPr>
          <t xml:space="preserve">
</t>
        </r>
        <r>
          <rPr>
            <sz val="9"/>
            <color indexed="81"/>
            <rFont val="Tahoma"/>
            <family val="2"/>
          </rPr>
          <t xml:space="preserve">Se considera el sumatorio de todos los gastos y comisiones por intermediarios turísticos (booking, expedia, despegar, chocha, turavion, etc)
</t>
        </r>
      </text>
    </comment>
    <comment ref="C40" authorId="0" shapeId="0" xr:uid="{F352172E-2797-46A9-BF48-EE558F254625}">
      <text>
        <r>
          <rPr>
            <b/>
            <sz val="9"/>
            <color indexed="81"/>
            <rFont val="Tahoma"/>
            <family val="2"/>
          </rPr>
          <t xml:space="preserve">
</t>
        </r>
        <r>
          <rPr>
            <sz val="9"/>
            <color indexed="81"/>
            <rFont val="Tahoma"/>
            <family val="2"/>
          </rPr>
          <t>Se consideran los gastos realizados del tipo comisión por ventas, incentivos, etc. realizados al propio personal del establecimiento</t>
        </r>
      </text>
    </comment>
    <comment ref="C43" authorId="0" shapeId="0" xr:uid="{B78F2057-A329-463F-8298-ED94BA5A187C}">
      <text>
        <r>
          <rPr>
            <sz val="9"/>
            <color indexed="81"/>
            <rFont val="Tahoma"/>
            <family val="2"/>
          </rPr>
          <t xml:space="preserve">
Se consideran los gastos asociados a portales o infraestructura de venta: Transbank, Redelcom, Webpay, etc. </t>
        </r>
      </text>
    </comment>
    <comment ref="C45" authorId="0" shapeId="0" xr:uid="{3A6F9036-F1EC-4602-A426-4377998919CD}">
      <text>
        <r>
          <rPr>
            <b/>
            <sz val="9"/>
            <color indexed="81"/>
            <rFont val="Tahoma"/>
            <family val="2"/>
          </rPr>
          <t xml:space="preserve">
</t>
        </r>
        <r>
          <rPr>
            <sz val="9"/>
            <color indexed="81"/>
            <rFont val="Tahoma"/>
            <family val="2"/>
          </rPr>
          <t xml:space="preserve">En este apartado, se pueden considerar otros gastos variables que se realicen: pagos publicitarios en medios digitales, gastos adicionales en material de oficinas, otros insumos, etc. </t>
        </r>
      </text>
    </comment>
    <comment ref="C46" authorId="0" shapeId="0" xr:uid="{C6EC850F-2CDA-4E4A-A98A-4B4BE2C04FF2}">
      <text>
        <r>
          <rPr>
            <sz val="9"/>
            <color indexed="81"/>
            <rFont val="Tahoma"/>
            <family val="2"/>
          </rPr>
          <t xml:space="preserve">
El GOP (gross operating profit) en términos de contabilidad se identifica con el resultado bruto de explotación. 
El GOP es el activo económico fundamental para medir la rentabilidad anual de un hotel y esa cantidad será la que determinará la valoración del estabelecimiento.</t>
        </r>
      </text>
    </comment>
    <comment ref="C47" authorId="0" shapeId="0" xr:uid="{7B62AC69-2152-4D59-8286-18D70A5D8C14}">
      <text>
        <r>
          <rPr>
            <b/>
            <sz val="9"/>
            <color indexed="81"/>
            <rFont val="Tahoma"/>
            <family val="2"/>
          </rPr>
          <t xml:space="preserve">
</t>
        </r>
        <r>
          <rPr>
            <sz val="9"/>
            <color indexed="81"/>
            <rFont val="Tahoma"/>
            <family val="2"/>
          </rPr>
          <t>Es la diferencia entre los ingresos por ventas obtenidos por el establecimiento y los costes directos de producción (es decir, sin incluir las amortizaciones ni los gastos financieros y comerciales).</t>
        </r>
      </text>
    </comment>
    <comment ref="C48" authorId="0" shapeId="0" xr:uid="{09C8E4E1-227D-4B8B-B342-DA24E3B17A40}">
      <text>
        <r>
          <rPr>
            <sz val="9"/>
            <color indexed="81"/>
            <rFont val="Tahoma"/>
            <family val="2"/>
          </rPr>
          <t xml:space="preserve">
Tarifa media diaria (ADR) es una métrica importante que se utiliza para indicar el promedio pagado por habitación ocupada en un determinado período de tiempo. ADR es uno de los indicadores más importantes para los establecimientos de alojamiento, que permite medir el rendimiento operacional de una propiedad</t>
        </r>
      </text>
    </comment>
    <comment ref="C49" authorId="0" shapeId="0" xr:uid="{6F98C30B-DABE-4128-90A9-403B8042909E}">
      <text>
        <r>
          <rPr>
            <b/>
            <sz val="9"/>
            <color indexed="81"/>
            <rFont val="Tahoma"/>
            <family val="2"/>
          </rPr>
          <t xml:space="preserve">
</t>
        </r>
        <r>
          <rPr>
            <sz val="9"/>
            <color indexed="81"/>
            <rFont val="Tahoma"/>
            <family val="2"/>
          </rPr>
          <t>El Revenue Per Available Room (RevPAR sigla en inglés) o Ingresos por habitación disponible es uno de los indicadores de rentabilidad hotelera que mide el balance entre la oferta, o sea, el número de habitaciones disponibles y la demanda de las habitaciones de un hotel por los huéspedes durante un tiempo determinado.
Si los resultados del RevPAR de un hotel crecen significa que la tasa promedio de habitación también se eleva o la tasa/porcentaje de ocupación está mayor.</t>
        </r>
      </text>
    </comment>
    <comment ref="C50" authorId="0" shapeId="0" xr:uid="{DC312F99-ACE0-4D8B-A4E5-10EFB1CDF460}">
      <text>
        <r>
          <rPr>
            <sz val="9"/>
            <color indexed="81"/>
            <rFont val="Tahoma"/>
            <family val="2"/>
          </rPr>
          <t xml:space="preserve">
GOPPAR (Gross operating profit per available room) o rentabilidad operacional bruta por habitación disponible.
Se trata de una métrica que evalúa el desempeño de un establecimiento, considerando todos los ingresos generados en la propiedad, los costos operativos fijos y los variables.</t>
        </r>
      </text>
    </comment>
    <comment ref="C54" authorId="0" shapeId="0" xr:uid="{BAA9CBBB-53E9-45E3-B760-58790C39BE6D}">
      <text>
        <r>
          <rPr>
            <b/>
            <sz val="9"/>
            <color indexed="81"/>
            <rFont val="Tahoma"/>
            <family val="2"/>
          </rPr>
          <t xml:space="preserve">
</t>
        </r>
        <r>
          <rPr>
            <sz val="9"/>
            <color indexed="81"/>
            <rFont val="Tahoma"/>
            <family val="2"/>
          </rPr>
          <t>Se consideran por ejemplo inversiones estructurales que se puedan hacer en el establecimiento, que entrarían en concepto de amortizaciones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Guillem Grau Artal</author>
  </authors>
  <commentList>
    <comment ref="C3" authorId="0" shapeId="0" xr:uid="{0FB2C63F-6D0C-4276-A137-5DC7989ACA46}">
      <text>
        <r>
          <rPr>
            <b/>
            <sz val="9"/>
            <color indexed="81"/>
            <rFont val="Tahoma"/>
            <family val="2"/>
          </rPr>
          <t xml:space="preserve">
ANÁLISIS DE GESTIÓN</t>
        </r>
      </text>
    </comment>
  </commentList>
</comments>
</file>

<file path=xl/sharedStrings.xml><?xml version="1.0" encoding="utf-8"?>
<sst xmlns="http://schemas.openxmlformats.org/spreadsheetml/2006/main" count="96" uniqueCount="76">
  <si>
    <t>Resultado</t>
  </si>
  <si>
    <t>OTROS INGRESOS</t>
  </si>
  <si>
    <t>Ventas servicios turísticos</t>
  </si>
  <si>
    <t>Otros item</t>
  </si>
  <si>
    <t>INGRESOS TOTALES</t>
  </si>
  <si>
    <t>Total habitaciones mensual</t>
  </si>
  <si>
    <t>% ocupación</t>
  </si>
  <si>
    <t>Real habitaciones vendidas</t>
  </si>
  <si>
    <t>Recepción</t>
  </si>
  <si>
    <t xml:space="preserve">Limpieza </t>
  </si>
  <si>
    <t>Otros</t>
  </si>
  <si>
    <t>MARGEN BRUTO HOTEL</t>
  </si>
  <si>
    <t>RESULTADO DESPUES DE IMPUESTOS</t>
  </si>
  <si>
    <t>Numero de habitaciones disponibles</t>
  </si>
  <si>
    <t>VENTA HABITACIONES</t>
  </si>
  <si>
    <t>Remuneraciones de personal</t>
  </si>
  <si>
    <t>Administración</t>
  </si>
  <si>
    <t>Otros gastos de personal</t>
  </si>
  <si>
    <t>Gastos generales establecimiento</t>
  </si>
  <si>
    <t>Gastos fijos de comunicación</t>
  </si>
  <si>
    <t>Telefonía mobil</t>
  </si>
  <si>
    <t>Motor de reservas, channel manager u otras herramientas</t>
  </si>
  <si>
    <t>Otros gastos de comunicación</t>
  </si>
  <si>
    <t xml:space="preserve">GASTOS FIJOS </t>
  </si>
  <si>
    <t>TOTAL GASTOS (FIJOS + VARIABLES)</t>
  </si>
  <si>
    <t>Costos habitación</t>
  </si>
  <si>
    <t>Gastos variables adicionales</t>
  </si>
  <si>
    <t>Contratación desayunos para huépedes</t>
  </si>
  <si>
    <t>Proveedor amenities habitaciones</t>
  </si>
  <si>
    <t>Otros gastos variables asociados a mentenimiento y limpieza</t>
  </si>
  <si>
    <t>Compras para refrigerios y snakcs minibares</t>
  </si>
  <si>
    <t>Incentivos para el personal operativo</t>
  </si>
  <si>
    <t>GASTOS VARIABLES</t>
  </si>
  <si>
    <t>GROSS OPERATION PROFIT (GOP)</t>
  </si>
  <si>
    <t xml:space="preserve">INDICADORES </t>
  </si>
  <si>
    <t>ADR</t>
  </si>
  <si>
    <t>RevPAR</t>
  </si>
  <si>
    <t>GopPAR</t>
  </si>
  <si>
    <t>Gastos operacionales</t>
  </si>
  <si>
    <t>Telefonía fija, gastos de internet y TV cable</t>
  </si>
  <si>
    <t>Otros gastos generales</t>
  </si>
  <si>
    <t>Gastos generales</t>
  </si>
  <si>
    <t>Comisiones por intermediarios turísticos y OTA's</t>
  </si>
  <si>
    <t>Proveedor lavanderia externalizada</t>
  </si>
  <si>
    <t>MARGEN NETO POR HABITACION</t>
  </si>
  <si>
    <t>RESULTADO DE EXPLOTACIÓN</t>
  </si>
  <si>
    <t>Contribuciones, seguros y patentes</t>
  </si>
  <si>
    <t>Impuesto sobre el valor añadido (IVA)</t>
  </si>
  <si>
    <t>INDICADORES</t>
  </si>
  <si>
    <t xml:space="preserve">EVOLUCIÓN RESULTADOS </t>
  </si>
  <si>
    <t>PPM</t>
  </si>
  <si>
    <t>GOP</t>
  </si>
  <si>
    <t>Prevision GOP</t>
  </si>
  <si>
    <t>AÑO 2021</t>
  </si>
  <si>
    <t>Cánones de arriendo</t>
  </si>
  <si>
    <t>Reposiciones, mantenciones, caja chica, etc.</t>
  </si>
  <si>
    <t>Transbank y otros portales de transacciones</t>
  </si>
  <si>
    <t>Intereses y amortizaciones</t>
  </si>
  <si>
    <t>Venta en USD</t>
  </si>
  <si>
    <t>Valor USD mes</t>
  </si>
  <si>
    <t>Proveedor insumos de aseo y especiales Covid-19</t>
  </si>
  <si>
    <t>Ingresos totales</t>
  </si>
  <si>
    <t>Gastos fijos</t>
  </si>
  <si>
    <t>Gastos variables</t>
  </si>
  <si>
    <t>Margen bruto hotel</t>
  </si>
  <si>
    <t>Resultado de explotación</t>
  </si>
  <si>
    <t>Revenue Per Available Room (RevPAR sigla en inglés) o Ingresos por habitación disponible es uno de los indicadores de rentabilidad hotelera que mide el balance entre la oferta (número de habitaciones disponibles) y la demanda de las habitaciones del establecimiento, durante un tiempo determinado. Si los resultados del RevPAR de un hotel crecen, significa que la tarifa promedio por habitación crece, o que el porcentaje de ocupación es mayor.</t>
  </si>
  <si>
    <t>El GopPar es la sigla en inglés para Gross Operating Profit Per Available Room o Beneficio operativo bruto por habitación disponible. Se trata de un indicador clave de rendimiento en revenue management hotelero que considera una visión general del las ganancias de las propiedades.</t>
  </si>
  <si>
    <t>Los ingresos totales son todos los ingresos que recibe una empresa procedentes de la venta de sus productos o servicios. Se calcula como el resultado de multiplicar el precio de venta por el número de unidades de productos vendidas.</t>
  </si>
  <si>
    <t>Los costos fijos son aquellos costos que no son sensibles a pequeños cambios en los niveles de actividad de una empresa, sino que permanecen invariables ante esos cambios. </t>
  </si>
  <si>
    <t>Los costos variables son aquellos que se modifica de acuerdo a variaciones del volumen de producción, se trata tanto de bienes como de servicios. Es decir, si el nivel de actividad decrece, estos costos decrecen, mientras que si el nivel de actividad aumenta, también lo hace esta clase de costos</t>
  </si>
  <si>
    <t>El GOP (gross operating profit) en términos de contabilidad se identifica con el resultado bruto de explotación. El GOP es el activo económico fundamental para medir la rentabilidad anual de un hotel y esa cantidad será la que determinará la valoración del estabelecimiento.</t>
  </si>
  <si>
    <t>El margen bruto es el beneficio directo que obtiene una empresa por un bien o servicio, es decir, la diferencia entre el precio de venta de un producto y su coste de producción. Por ello también se conoce como margen de beneficio. </t>
  </si>
  <si>
    <t>La tarifa diaria promedio es una unidad estadística que se utiliza a menudo en la industria del alojamiento. El número representa el ingreso promedio por habitación ocupada, pagada en un período de tiempo dado. La ADR junto con la ocupación de la propiedad son las bases para el rendimiento financiero de la propiedad.​</t>
  </si>
  <si>
    <t xml:space="preserve">La cuenta de explotación es un documento contable que recoge la evolución de una empresa durante un periodo determinado de tiempo. Es una representación económica dinámica de la realidad de la empresa, en la que quedan reflejados el conjunto de los ingresos y gastos generados por la actividad propia, y de esta forma podemos analizar la manera en que se ha generado una ganancia o una pérdida a lo largo del periodo escogido. </t>
  </si>
  <si>
    <t>RESULTADO ESTABLECIMIENTO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</si>
</sst>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64" formatCode="_ [$$-340A]* #,##0_ ;_ [$$-340A]* \-#,##0_ ;_ [$$-340A]* &quot;-&quot;_ ;_ @_ "/>
    <numFmt numFmtId="165" formatCode="_ [$USD]\ * #,##0_ ;_ [$USD]\ * \-#,##0_ ;_ [$USD]\ * &quot;-&quot;_ ;_ @_ "/>
  </numFmts>
  <fonts count="16" x14ac:knownFonts="1">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i/>
      <sz val="9"/>
      <color theme="1"/>
      <name val="Calibri"/>
      <family val="2"/>
      <scheme val="minor"/>
    </font>
    <font>
      <b/>
      <i/>
      <sz val="11"/>
      <color theme="1"/>
      <name val="Calibri"/>
      <family val="2"/>
      <scheme val="minor"/>
    </font>
    <font>
      <sz val="9"/>
      <color theme="1"/>
      <name val="Calibri"/>
      <family val="2"/>
      <scheme val="minor"/>
    </font>
    <font>
      <i/>
      <u/>
      <sz val="11"/>
      <color rgb="FFFF0000"/>
      <name val="Calibri"/>
      <family val="2"/>
      <scheme val="minor"/>
    </font>
    <font>
      <b/>
      <i/>
      <sz val="11"/>
      <color rgb="FFFF0000"/>
      <name val="Calibri"/>
      <family val="2"/>
      <scheme val="minor"/>
    </font>
    <font>
      <b/>
      <sz val="9"/>
      <color indexed="81"/>
      <name val="Tahoma"/>
      <charset val="1"/>
    </font>
    <font>
      <sz val="9"/>
      <color indexed="81"/>
      <name val="Tahoma"/>
      <family val="2"/>
    </font>
    <font>
      <b/>
      <sz val="9"/>
      <color indexed="81"/>
      <name val="Tahoma"/>
      <family val="2"/>
    </font>
    <font>
      <sz val="11"/>
      <color theme="1"/>
      <name val="Calibri"/>
      <family val="2"/>
      <scheme val="minor"/>
    </font>
    <font>
      <b/>
      <sz val="10"/>
      <color theme="1"/>
      <name val="Univers"/>
      <family val="2"/>
    </font>
    <font>
      <sz val="10"/>
      <name val="Univers"/>
      <family val="2"/>
    </font>
    <font>
      <sz val="10"/>
      <color theme="1"/>
      <name val="Univers"/>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s>
  <borders count="3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2" fontId="12" fillId="0" borderId="0" applyFont="0" applyFill="0" applyBorder="0" applyAlignment="0" applyProtection="0"/>
  </cellStyleXfs>
  <cellXfs count="105">
    <xf numFmtId="0" fontId="0" fillId="0" borderId="0" xfId="0"/>
    <xf numFmtId="0" fontId="0" fillId="0" borderId="0" xfId="0" applyAlignment="1">
      <alignment vertical="center"/>
    </xf>
    <xf numFmtId="0" fontId="0" fillId="0" borderId="0" xfId="0" applyAlignment="1">
      <alignment horizontal="center" vertical="center"/>
    </xf>
    <xf numFmtId="17" fontId="0" fillId="2" borderId="16" xfId="0" applyNumberFormat="1" applyFill="1" applyBorder="1"/>
    <xf numFmtId="17" fontId="0" fillId="2" borderId="18" xfId="0" applyNumberFormat="1" applyFill="1" applyBorder="1"/>
    <xf numFmtId="17" fontId="0" fillId="2" borderId="19" xfId="0" applyNumberFormat="1" applyFill="1" applyBorder="1"/>
    <xf numFmtId="0" fontId="1" fillId="4" borderId="17" xfId="0" applyFont="1" applyFill="1" applyBorder="1" applyAlignment="1">
      <alignment horizontal="center" vertical="center"/>
    </xf>
    <xf numFmtId="42" fontId="0" fillId="4" borderId="26" xfId="1" applyFont="1" applyFill="1" applyBorder="1"/>
    <xf numFmtId="42" fontId="0" fillId="4" borderId="25" xfId="1" applyFont="1" applyFill="1" applyBorder="1"/>
    <xf numFmtId="0" fontId="1" fillId="4" borderId="27" xfId="0" applyFont="1" applyFill="1" applyBorder="1" applyAlignment="1">
      <alignment horizontal="center" vertical="center"/>
    </xf>
    <xf numFmtId="42" fontId="0" fillId="4" borderId="28" xfId="1" applyFont="1" applyFill="1" applyBorder="1"/>
    <xf numFmtId="42" fontId="0" fillId="4" borderId="29" xfId="1" applyFont="1" applyFill="1" applyBorder="1"/>
    <xf numFmtId="0" fontId="0" fillId="0" borderId="0" xfId="0" applyBorder="1" applyAlignment="1">
      <alignment vertical="center"/>
    </xf>
    <xf numFmtId="0" fontId="1" fillId="4" borderId="27" xfId="0" applyFont="1" applyFill="1" applyBorder="1" applyAlignment="1">
      <alignment horizontal="center" vertical="center" wrapText="1"/>
    </xf>
    <xf numFmtId="17" fontId="0" fillId="2" borderId="27" xfId="0" applyNumberFormat="1" applyFill="1" applyBorder="1"/>
    <xf numFmtId="17" fontId="0" fillId="2" borderId="28" xfId="0" applyNumberFormat="1" applyFill="1" applyBorder="1"/>
    <xf numFmtId="17" fontId="0" fillId="2" borderId="29" xfId="0" applyNumberFormat="1" applyFill="1" applyBorder="1"/>
    <xf numFmtId="42" fontId="0" fillId="0" borderId="0" xfId="0" applyNumberFormat="1"/>
    <xf numFmtId="42" fontId="1" fillId="4" borderId="27" xfId="1" applyFont="1" applyFill="1" applyBorder="1" applyAlignment="1">
      <alignment horizontal="center" vertical="center" wrapText="1"/>
    </xf>
    <xf numFmtId="0" fontId="1" fillId="0" borderId="0" xfId="0" applyFont="1"/>
    <xf numFmtId="0" fontId="0" fillId="0" borderId="0" xfId="0" applyAlignment="1">
      <alignment vertical="center" wrapText="1"/>
    </xf>
    <xf numFmtId="0" fontId="0" fillId="0" borderId="0" xfId="0"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17" fontId="0" fillId="0" borderId="0" xfId="0" applyNumberFormat="1" applyAlignment="1" applyProtection="1">
      <alignment horizontal="center" vertical="center"/>
      <protection locked="0"/>
    </xf>
    <xf numFmtId="0" fontId="0" fillId="0" borderId="0" xfId="0" applyAlignment="1" applyProtection="1">
      <alignment horizontal="left" vertical="center"/>
      <protection locked="0"/>
    </xf>
    <xf numFmtId="164" fontId="0" fillId="6" borderId="2" xfId="0" applyNumberFormat="1" applyFill="1" applyBorder="1" applyAlignment="1" applyProtection="1">
      <alignment vertical="center"/>
      <protection locked="0"/>
    </xf>
    <xf numFmtId="165" fontId="0" fillId="6" borderId="4" xfId="0" applyNumberFormat="1" applyFill="1" applyBorder="1" applyAlignment="1" applyProtection="1">
      <alignment vertical="center"/>
      <protection locked="0"/>
    </xf>
    <xf numFmtId="165" fontId="0" fillId="0" borderId="0" xfId="0" applyNumberFormat="1" applyAlignment="1" applyProtection="1">
      <alignment vertical="center"/>
      <protection locked="0"/>
    </xf>
    <xf numFmtId="164" fontId="0" fillId="6" borderId="4" xfId="0" applyNumberFormat="1" applyFill="1" applyBorder="1" applyAlignment="1" applyProtection="1">
      <alignment vertical="center"/>
      <protection locked="0"/>
    </xf>
    <xf numFmtId="164" fontId="0" fillId="6" borderId="9" xfId="0" applyNumberFormat="1" applyFill="1" applyBorder="1" applyAlignment="1" applyProtection="1">
      <alignment vertical="center"/>
      <protection locked="0"/>
    </xf>
    <xf numFmtId="164" fontId="0" fillId="0" borderId="0"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164" fontId="1" fillId="0" borderId="0" xfId="0" applyNumberFormat="1" applyFont="1" applyFill="1" applyBorder="1" applyAlignment="1" applyProtection="1">
      <alignment horizontal="center" vertical="center"/>
      <protection locked="0"/>
    </xf>
    <xf numFmtId="1" fontId="1" fillId="6" borderId="0" xfId="0" applyNumberFormat="1" applyFont="1" applyFill="1" applyBorder="1" applyAlignment="1" applyProtection="1">
      <alignment horizontal="center" vertical="center"/>
      <protection locked="0"/>
    </xf>
    <xf numFmtId="1" fontId="0" fillId="0" borderId="0" xfId="0" applyNumberFormat="1" applyAlignment="1" applyProtection="1">
      <alignment vertical="center"/>
      <protection locked="0"/>
    </xf>
    <xf numFmtId="164" fontId="6" fillId="6" borderId="4"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164" fontId="6" fillId="6" borderId="15" xfId="0" applyNumberFormat="1" applyFont="1" applyFill="1" applyBorder="1" applyAlignment="1" applyProtection="1">
      <alignment vertical="center"/>
      <protection locked="0"/>
    </xf>
    <xf numFmtId="164" fontId="6" fillId="6" borderId="9" xfId="0" applyNumberFormat="1" applyFont="1" applyFill="1" applyBorder="1" applyAlignment="1" applyProtection="1">
      <alignment vertical="center"/>
      <protection locked="0"/>
    </xf>
    <xf numFmtId="164" fontId="6" fillId="6" borderId="1" xfId="0" applyNumberFormat="1" applyFont="1" applyFill="1" applyBorder="1" applyAlignment="1" applyProtection="1">
      <alignment vertical="center"/>
      <protection locked="0"/>
    </xf>
    <xf numFmtId="164" fontId="6" fillId="6" borderId="3" xfId="0" applyNumberFormat="1" applyFont="1" applyFill="1" applyBorder="1" applyAlignment="1" applyProtection="1">
      <alignment vertical="center"/>
      <protection locked="0"/>
    </xf>
    <xf numFmtId="164" fontId="6" fillId="6" borderId="8" xfId="0" applyNumberFormat="1" applyFont="1" applyFill="1" applyBorder="1" applyAlignment="1" applyProtection="1">
      <alignment vertical="center"/>
      <protection locked="0"/>
    </xf>
    <xf numFmtId="164" fontId="6" fillId="6" borderId="22" xfId="0" applyNumberFormat="1" applyFont="1" applyFill="1" applyBorder="1" applyAlignment="1" applyProtection="1">
      <alignment vertical="center"/>
      <protection locked="0"/>
    </xf>
    <xf numFmtId="164" fontId="0" fillId="5" borderId="21" xfId="0" applyNumberFormat="1" applyFill="1" applyBorder="1" applyAlignment="1" applyProtection="1">
      <alignment vertical="center"/>
      <protection hidden="1"/>
    </xf>
    <xf numFmtId="164" fontId="0" fillId="5" borderId="24" xfId="0" applyNumberFormat="1" applyFill="1" applyBorder="1" applyAlignment="1" applyProtection="1">
      <alignment vertical="center"/>
      <protection hidden="1"/>
    </xf>
    <xf numFmtId="10" fontId="8" fillId="3" borderId="4" xfId="0" applyNumberFormat="1" applyFont="1" applyFill="1" applyBorder="1" applyAlignment="1" applyProtection="1">
      <alignment vertical="center"/>
      <protection hidden="1"/>
    </xf>
    <xf numFmtId="164" fontId="8" fillId="3" borderId="4" xfId="0" applyNumberFormat="1" applyFont="1" applyFill="1" applyBorder="1" applyAlignment="1" applyProtection="1">
      <alignment vertical="center"/>
      <protection hidden="1"/>
    </xf>
    <xf numFmtId="164" fontId="1" fillId="2" borderId="1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4" borderId="11" xfId="0" applyNumberFormat="1" applyFont="1" applyFill="1" applyBorder="1" applyAlignment="1" applyProtection="1">
      <alignment vertical="center"/>
      <protection hidden="1"/>
    </xf>
    <xf numFmtId="1" fontId="1" fillId="3" borderId="0" xfId="0" applyNumberFormat="1"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164" fontId="0" fillId="2" borderId="4" xfId="0" applyNumberFormat="1" applyFill="1" applyBorder="1" applyAlignment="1" applyProtection="1">
      <alignment vertical="center"/>
      <protection hidden="1"/>
    </xf>
    <xf numFmtId="164" fontId="1" fillId="4" borderId="11" xfId="0" applyNumberFormat="1" applyFont="1" applyFill="1" applyBorder="1" applyAlignment="1" applyProtection="1">
      <alignment horizontal="center" vertical="center"/>
      <protection hidden="1"/>
    </xf>
    <xf numFmtId="0" fontId="13" fillId="2" borderId="3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2" xfId="0" applyFont="1" applyFill="1" applyBorder="1" applyAlignment="1">
      <alignment horizontal="center" vertical="center" wrapText="1"/>
    </xf>
    <xf numFmtId="0" fontId="13" fillId="2" borderId="34" xfId="0" applyFont="1" applyFill="1" applyBorder="1" applyAlignment="1">
      <alignment horizontal="center" vertical="center"/>
    </xf>
    <xf numFmtId="0" fontId="14" fillId="4" borderId="31" xfId="0" applyFont="1" applyFill="1" applyBorder="1" applyAlignment="1">
      <alignment vertical="center" wrapText="1"/>
    </xf>
    <xf numFmtId="0" fontId="14" fillId="4" borderId="33" xfId="0" applyFont="1" applyFill="1" applyBorder="1" applyAlignment="1">
      <alignment vertical="center" wrapText="1"/>
    </xf>
    <xf numFmtId="0" fontId="15" fillId="4" borderId="33" xfId="0" applyFont="1" applyFill="1" applyBorder="1" applyAlignment="1">
      <alignment vertical="center" wrapText="1"/>
    </xf>
    <xf numFmtId="0" fontId="15" fillId="4" borderId="35" xfId="0" applyFont="1" applyFill="1" applyBorder="1" applyAlignment="1">
      <alignment vertical="center" wrapText="1"/>
    </xf>
    <xf numFmtId="0" fontId="3" fillId="0" borderId="0" xfId="0" applyFont="1" applyAlignment="1" applyProtection="1">
      <alignment vertical="center"/>
      <protection hidden="1"/>
    </xf>
    <xf numFmtId="17" fontId="2"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1" fillId="4" borderId="10" xfId="0" applyFont="1" applyFill="1" applyBorder="1" applyAlignment="1" applyProtection="1">
      <alignment horizontal="left" vertical="center"/>
      <protection hidden="1"/>
    </xf>
    <xf numFmtId="0" fontId="1" fillId="2" borderId="6" xfId="0" applyFont="1" applyFill="1" applyBorder="1" applyAlignment="1" applyProtection="1">
      <alignment vertical="center"/>
      <protection hidden="1"/>
    </xf>
    <xf numFmtId="0" fontId="1" fillId="2" borderId="5" xfId="0" applyFont="1" applyFill="1" applyBorder="1" applyAlignment="1" applyProtection="1">
      <alignment vertical="center"/>
      <protection hidden="1"/>
    </xf>
    <xf numFmtId="165" fontId="0" fillId="0" borderId="0" xfId="0" applyNumberFormat="1" applyAlignment="1" applyProtection="1">
      <alignment vertical="center"/>
      <protection hidden="1"/>
    </xf>
    <xf numFmtId="165" fontId="4" fillId="2" borderId="5" xfId="0" applyNumberFormat="1" applyFont="1" applyFill="1" applyBorder="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4" fillId="2" borderId="7" xfId="0" applyFont="1" applyFill="1" applyBorder="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center" vertical="center"/>
      <protection hidden="1"/>
    </xf>
    <xf numFmtId="1" fontId="0" fillId="0" borderId="0" xfId="0" applyNumberFormat="1" applyAlignment="1" applyProtection="1">
      <alignment vertical="center"/>
      <protection hidden="1"/>
    </xf>
    <xf numFmtId="1" fontId="5" fillId="3" borderId="0" xfId="0" applyNumberFormat="1"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1" fillId="4" borderId="10"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4" xfId="0" applyFont="1" applyFill="1" applyBorder="1" applyAlignment="1" applyProtection="1">
      <alignment horizontal="right" vertical="center"/>
      <protection hidden="1"/>
    </xf>
    <xf numFmtId="0" fontId="1" fillId="2" borderId="5" xfId="0" applyFont="1" applyFill="1" applyBorder="1" applyAlignment="1" applyProtection="1">
      <alignment horizontal="left" vertical="center"/>
      <protection hidden="1"/>
    </xf>
    <xf numFmtId="0" fontId="1" fillId="5" borderId="23" xfId="0" applyFont="1" applyFill="1" applyBorder="1" applyAlignment="1" applyProtection="1">
      <alignment vertical="center"/>
      <protection hidden="1"/>
    </xf>
    <xf numFmtId="0" fontId="7" fillId="3" borderId="5" xfId="0" applyFont="1" applyFill="1" applyBorder="1" applyAlignment="1" applyProtection="1">
      <alignment horizontal="center" vertical="center"/>
      <protection hidden="1"/>
    </xf>
    <xf numFmtId="0" fontId="0" fillId="2" borderId="6" xfId="0" applyFont="1" applyFill="1" applyBorder="1" applyAlignment="1" applyProtection="1">
      <alignment horizontal="left" vertical="center"/>
      <protection hidden="1"/>
    </xf>
    <xf numFmtId="0" fontId="0" fillId="2" borderId="5" xfId="0" applyFont="1" applyFill="1" applyBorder="1" applyAlignment="1" applyProtection="1">
      <alignment horizontal="left" vertical="center"/>
      <protection hidden="1"/>
    </xf>
    <xf numFmtId="0" fontId="0" fillId="2" borderId="7" xfId="0"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2" borderId="14" xfId="0" applyFont="1" applyFill="1" applyBorder="1" applyAlignment="1" applyProtection="1">
      <alignment horizontal="left" vertical="center"/>
      <protection hidden="1"/>
    </xf>
    <xf numFmtId="0" fontId="1" fillId="5" borderId="10" xfId="0" applyFont="1" applyFill="1" applyBorder="1" applyAlignment="1" applyProtection="1">
      <alignment vertical="center"/>
      <protection hidden="1"/>
    </xf>
    <xf numFmtId="0" fontId="1" fillId="4" borderId="1" xfId="0" applyFont="1" applyFill="1" applyBorder="1" applyAlignment="1" applyProtection="1">
      <alignment horizontal="center" vertical="center" textRotation="90"/>
      <protection hidden="1"/>
    </xf>
    <xf numFmtId="0" fontId="1" fillId="4" borderId="3" xfId="0" applyFont="1" applyFill="1" applyBorder="1" applyAlignment="1" applyProtection="1">
      <alignment horizontal="center" vertical="center" textRotation="90"/>
      <protection hidden="1"/>
    </xf>
    <xf numFmtId="0" fontId="1" fillId="4" borderId="8" xfId="0" applyFont="1" applyFill="1" applyBorder="1" applyAlignment="1" applyProtection="1">
      <alignment horizontal="center" vertical="center" textRotation="90"/>
      <protection hidden="1"/>
    </xf>
    <xf numFmtId="0" fontId="1" fillId="4" borderId="6" xfId="0" applyFont="1" applyFill="1" applyBorder="1" applyAlignment="1" applyProtection="1">
      <alignment horizontal="center" vertical="center" textRotation="90"/>
      <protection hidden="1"/>
    </xf>
    <xf numFmtId="0" fontId="1" fillId="4" borderId="5" xfId="0" applyFont="1" applyFill="1" applyBorder="1" applyAlignment="1" applyProtection="1">
      <alignment horizontal="center" vertical="center" textRotation="90"/>
      <protection hidden="1"/>
    </xf>
    <xf numFmtId="0" fontId="1" fillId="4" borderId="7" xfId="0" applyFont="1" applyFill="1" applyBorder="1" applyAlignment="1" applyProtection="1">
      <alignment horizontal="center" vertical="center" textRotation="90"/>
      <protection hidden="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cked"/>
        <c:varyColors val="0"/>
        <c:ser>
          <c:idx val="0"/>
          <c:order val="0"/>
          <c:tx>
            <c:strRef>
              <c:f>'Control operativo'!$C$2</c:f>
              <c:strCache>
                <c:ptCount val="1"/>
                <c:pt idx="0">
                  <c:v>Remuneraciones de personal</c:v>
                </c:pt>
              </c:strCache>
            </c:strRef>
          </c:tx>
          <c:spPr>
            <a:ln w="34925" cap="rnd">
              <a:solidFill>
                <a:schemeClr val="accent2">
                  <a:shade val="65000"/>
                </a:schemeClr>
              </a:solidFill>
              <a:round/>
            </a:ln>
            <a:effectLst>
              <a:outerShdw blurRad="57150" dist="19050" dir="5400000" algn="ctr" rotWithShape="0">
                <a:srgbClr val="000000">
                  <a:alpha val="63000"/>
                </a:srgbClr>
              </a:outerShdw>
            </a:effectLst>
          </c:spPr>
          <c:marker>
            <c:symbol val="none"/>
          </c:marker>
          <c:cat>
            <c:numRef>
              <c:f>'Control operativo'!$B$3:$B$14</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'Control operativo'!$C$3:$C$14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FE1-47A9-8635-98F624A4C38F}"/>
            </c:ext>
          </c:extLst>
        </c:ser>
        <c:dLbls>
          <c:showLegendKey val="0"/>
          <c:showVal val="0"/>
          <c:showCatName val="0"/>
          <c:showSerName val="0"/>
          <c:showPercent val="0"/>
          <c:showBubbleSize val="0"/>
        </c:dLbls>
        <c:smooth val="0"/>
        <c:axId val="391187968"/>
        <c:axId val="391187312"/>
        <c:extLst>
          <c:ext xmlns:c15="http://schemas.microsoft.com/office/drawing/2012/chart" uri="{02D57815-91ED-43cb-92C2-25804820EDAC}">
            <c15:filteredLineSeries>
              <c15:ser>
                <c:idx val="1"/>
                <c:order val="1"/>
                <c:tx>
                  <c:strRef>
                    <c:extLst>
                      <c:ext uri="{02D57815-91ED-43cb-92C2-25804820EDAC}">
                        <c15:formulaRef>
                          <c15:sqref>'Control operativo'!$E$2</c15:sqref>
                        </c15:formulaRef>
                      </c:ext>
                    </c:extLst>
                    <c:strCache>
                      <c:ptCount val="1"/>
                      <c:pt idx="0">
                        <c:v>Costos habitación</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c:ext uri="{02D57815-91ED-43cb-92C2-25804820EDAC}">
                        <c15:formulaRef>
                          <c15:sqref>'Control operativo'!$B$3:$B$14</c15:sqref>
                        </c15:formulaRef>
                      </c:ext>
                    </c:extLst>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extLst>
                      <c:ext uri="{02D57815-91ED-43cb-92C2-25804820EDAC}">
                        <c15:formulaRef>
                          <c15:sqref>'Control operativo'!$E$3:$E$14</c15:sqref>
                        </c15:formulaRef>
                      </c:ext>
                    </c:extLst>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FE1-47A9-8635-98F624A4C38F}"/>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'Control operativo'!$E$2</c15:sqref>
                        </c15:formulaRef>
                      </c:ext>
                    </c:extLst>
                    <c:strCache>
                      <c:ptCount val="1"/>
                      <c:pt idx="0">
                        <c:v>Costos habitación</c:v>
                      </c:pt>
                    </c:strCache>
                  </c:strRef>
                </c:tx>
                <c:spPr>
                  <a:ln w="34925" cap="rnd">
                    <a:solidFill>
                      <a:schemeClr val="accent2">
                        <a:tint val="65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c:ext xmlns:c15="http://schemas.microsoft.com/office/drawing/2012/chart" uri="{02D57815-91ED-43cb-92C2-25804820EDAC}">
                        <c15:formulaRef>
                          <c15:sqref>'Control operativo'!$E$3:$E$14</c15:sqref>
                        </c15:formulaRef>
                      </c:ext>
                    </c:extLst>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1-23AA-4C50-94DF-62650CB62C88}"/>
                  </c:ext>
                </c:extLst>
              </c15:ser>
            </c15:filteredLineSeries>
          </c:ext>
        </c:extLst>
      </c:lineChart>
      <c:dateAx>
        <c:axId val="391187968"/>
        <c:scaling>
          <c:orientation val="minMax"/>
        </c:scaling>
        <c:delete val="0"/>
        <c:axPos val="b"/>
        <c:numFmt formatCode="mmm\-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91187312"/>
        <c:crosses val="autoZero"/>
        <c:auto val="1"/>
        <c:lblOffset val="100"/>
        <c:baseTimeUnit val="months"/>
      </c:dateAx>
      <c:valAx>
        <c:axId val="391187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9118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cked"/>
        <c:varyColors val="0"/>
        <c:ser>
          <c:idx val="0"/>
          <c:order val="0"/>
          <c:tx>
            <c:strRef>
              <c:f>'Control operativo'!$E$2</c:f>
              <c:strCache>
                <c:ptCount val="1"/>
                <c:pt idx="0">
                  <c:v>Costos habitación</c:v>
                </c:pt>
              </c:strCache>
            </c:strRef>
          </c:tx>
          <c:spPr>
            <a:ln w="28575" cap="rnd">
              <a:solidFill>
                <a:schemeClr val="accent2"/>
              </a:solidFill>
              <a:round/>
            </a:ln>
            <a:effectLst/>
          </c:spPr>
          <c:marker>
            <c:symbol val="none"/>
          </c:marker>
          <c:cat>
            <c:numRef>
              <c:f>'Control operativo'!$D$3:$D$14</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'Control operativo'!$E$3:$E$14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DC8-49D7-80C2-3B3DBADD3368}"/>
            </c:ext>
          </c:extLst>
        </c:ser>
        <c:dLbls>
          <c:showLegendKey val="0"/>
          <c:showVal val="0"/>
          <c:showCatName val="0"/>
          <c:showSerName val="0"/>
          <c:showPercent val="0"/>
          <c:showBubbleSize val="0"/>
        </c:dLbls>
        <c:smooth val="0"/>
        <c:axId val="491801136"/>
        <c:axId val="491799496"/>
      </c:lineChart>
      <c:dateAx>
        <c:axId val="491801136"/>
        <c:scaling>
          <c:orientation val="minMax"/>
        </c:scaling>
        <c:delete val="0"/>
        <c:axPos val="b"/>
        <c:title>
          <c:overlay val="0"/>
          <c:spPr>
            <a:noFill/>
            <a:ln>
              <a:noFill/>
            </a:ln>
            <a:effectLst/>
          </c:spPr>
          <c:txPr>
            <a:bodyPr rot="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L"/>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L"/>
          </a:p>
        </c:txPr>
        <c:crossAx val="491799496"/>
        <c:crosses val="autoZero"/>
        <c:auto val="1"/>
        <c:lblOffset val="100"/>
        <c:baseTimeUnit val="months"/>
      </c:dateAx>
      <c:valAx>
        <c:axId val="4917994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L"/>
          </a:p>
        </c:txPr>
        <c:crossAx val="491801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US" sz="900" b="0" i="0" u="none" strike="noStrike" kern="1200" baseline="0">
          <a:solidFill>
            <a:schemeClr val="tx2"/>
          </a:solidFill>
          <a:latin typeface="+mn-lt"/>
          <a:ea typeface="+mn-ea"/>
          <a:cs typeface="+mn-cs"/>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L"/>
              <a:t>INDICADORES HOTELEROS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Indicadores!$C$3</c:f>
              <c:strCache>
                <c:ptCount val="1"/>
                <c:pt idx="0">
                  <c:v>ADR</c:v>
                </c:pt>
              </c:strCache>
            </c:strRef>
          </c:tx>
          <c:spPr>
            <a:ln w="34925" cap="rnd">
              <a:solidFill>
                <a:schemeClr val="accent2">
                  <a:shade val="65000"/>
                </a:schemeClr>
              </a:solidFill>
              <a:round/>
            </a:ln>
            <a:effectLst>
              <a:outerShdw blurRad="57150" dist="19050" dir="5400000" algn="ctr" rotWithShape="0">
                <a:srgbClr val="000000">
                  <a:alpha val="63000"/>
                </a:srgbClr>
              </a:outerShdw>
            </a:effectLst>
          </c:spPr>
          <c:marker>
            <c:symbol val="none"/>
          </c:marker>
          <c:cat>
            <c:numRef>
              <c:f>Indicadores!$B$4:$B$15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Indicadores!$C$4:$C$15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D02-4B71-BA67-E042D5473291}"/>
            </c:ext>
          </c:extLst>
        </c:ser>
        <c:ser>
          <c:idx val="1"/>
          <c:order val="1"/>
          <c:tx>
            <c:strRef>
              <c:f>Indicadores!$D$3</c:f>
              <c:strCache>
                <c:ptCount val="1"/>
                <c:pt idx="0">
                  <c:v>RevPAR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Indicadores!$B$4:$B$15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Indicadores!$D$4:$D$15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D02-4B71-BA67-E042D5473291}"/>
            </c:ext>
          </c:extLst>
        </c:ser>
        <c:ser>
          <c:idx val="2"/>
          <c:order val="2"/>
          <c:tx>
            <c:strRef>
              <c:f>Indicadores!$E$3</c:f>
              <c:strCache>
                <c:ptCount val="1"/>
                <c:pt idx="0">
                  <c:v>GopPAR</c:v>
                </c:pt>
              </c:strCache>
            </c:strRef>
          </c:tx>
          <c:spPr>
            <a:ln w="34925" cap="rnd">
              <a:solidFill>
                <a:schemeClr val="accent2">
                  <a:tint val="65000"/>
                </a:schemeClr>
              </a:solidFill>
              <a:round/>
            </a:ln>
            <a:effectLst>
              <a:outerShdw blurRad="57150" dist="19050" dir="5400000" algn="ctr" rotWithShape="0">
                <a:srgbClr val="000000">
                  <a:alpha val="63000"/>
                </a:srgbClr>
              </a:outerShdw>
            </a:effectLst>
          </c:spPr>
          <c:marker>
            <c:symbol val="none"/>
          </c:marker>
          <c:cat>
            <c:numRef>
              <c:f>Indicadores!$B$4:$B$15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Indicadores!$E$4:$E$15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D02-4B71-BA67-E042D5473291}"/>
            </c:ext>
          </c:extLst>
        </c:ser>
        <c:dLbls>
          <c:showLegendKey val="0"/>
          <c:showVal val="0"/>
          <c:showCatName val="0"/>
          <c:showSerName val="0"/>
          <c:showPercent val="0"/>
          <c:showBubbleSize val="0"/>
        </c:dLbls>
        <c:smooth val="0"/>
        <c:axId val="513367992"/>
        <c:axId val="513361104"/>
      </c:lineChart>
      <c:dateAx>
        <c:axId val="513367992"/>
        <c:scaling>
          <c:orientation val="minMax"/>
        </c:scaling>
        <c:delete val="0"/>
        <c:axPos val="b"/>
        <c:numFmt formatCode="mmm\-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13361104"/>
        <c:crosses val="autoZero"/>
        <c:auto val="1"/>
        <c:lblOffset val="100"/>
        <c:baseTimeUnit val="months"/>
      </c:dateAx>
      <c:valAx>
        <c:axId val="513361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1336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L"/>
              <a:t>GOP consolidado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'Flujos financieros'!$C$3</c:f>
              <c:strCache>
                <c:ptCount val="1"/>
                <c:pt idx="0">
                  <c:v> GOP </c:v>
                </c:pt>
              </c:strCache>
            </c:strRef>
          </c:tx>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'Flujos financieros'!$B$4:$B$15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'Flujos financieros'!$C$4:$C$15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02-4EF9-B199-10631FDFC4DB}"/>
            </c:ext>
          </c:extLst>
        </c:ser>
        <c:ser>
          <c:idx val="1"/>
          <c:order val="1"/>
          <c:tx>
            <c:strRef>
              <c:f>'Flujos financieros'!$D$3</c:f>
              <c:strCache>
                <c:ptCount val="1"/>
                <c:pt idx="0">
                  <c:v>Prevision GOP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'Flujos financieros'!$B$4:$B$15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'Flujos financieros'!$D$4:$D$15</c:f>
              <c:numCache>
                <c:formatCode>_("$"* #,##0_);_("$"* \(#,##0\);_("$"* "-"_);_(@_)</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3902-4EF9-B199-10631FDFC4DB}"/>
            </c:ext>
          </c:extLst>
        </c:ser>
        <c:ser>
          <c:idx val="2"/>
          <c:order val="2"/>
          <c:tx>
            <c:strRef>
              <c:f>'Flujos financieros'!$E$3</c:f>
              <c:strCache>
                <c:ptCount val="1"/>
                <c:pt idx="0">
                  <c:v>AÑO 2021</c:v>
                </c:pt>
              </c:strCache>
            </c:strRef>
          </c:tx>
          <c:spPr>
            <a:gradFill rotWithShape="1">
              <a:gsLst>
                <a:gs pos="0">
                  <a:schemeClr val="accent2">
                    <a:tint val="65000"/>
                    <a:satMod val="103000"/>
                    <a:lumMod val="102000"/>
                    <a:tint val="94000"/>
                  </a:schemeClr>
                </a:gs>
                <a:gs pos="50000">
                  <a:schemeClr val="accent2">
                    <a:tint val="65000"/>
                    <a:satMod val="110000"/>
                    <a:lumMod val="100000"/>
                    <a:shade val="100000"/>
                  </a:schemeClr>
                </a:gs>
                <a:gs pos="100000">
                  <a:schemeClr val="accent2">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'Flujos financieros'!$B$4:$B$15</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'Flujos financieros'!$E$4:$E$15</c:f>
              <c:numCache>
                <c:formatCode>_("$"* #,##0_);_("$"* \(#,##0\);_("$"* "-"_);_(@_)</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46F1-4583-8F42-A6A55B354F1C}"/>
            </c:ext>
          </c:extLst>
        </c:ser>
        <c:dLbls>
          <c:showLegendKey val="0"/>
          <c:showVal val="0"/>
          <c:showCatName val="0"/>
          <c:showSerName val="0"/>
          <c:showPercent val="0"/>
          <c:showBubbleSize val="0"/>
        </c:dLbls>
        <c:gapWidth val="100"/>
        <c:overlap val="-24"/>
        <c:axId val="433913784"/>
        <c:axId val="433912800"/>
      </c:barChart>
      <c:dateAx>
        <c:axId val="433913784"/>
        <c:scaling>
          <c:orientation val="minMax"/>
        </c:scaling>
        <c:delete val="0"/>
        <c:axPos val="b"/>
        <c:numFmt formatCode="mmm\-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33912800"/>
        <c:crosses val="autoZero"/>
        <c:auto val="1"/>
        <c:lblOffset val="100"/>
        <c:baseTimeUnit val="months"/>
      </c:dateAx>
      <c:valAx>
        <c:axId val="4339128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33913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76201</xdr:colOff>
      <xdr:row>1</xdr:row>
      <xdr:rowOff>0</xdr:rowOff>
    </xdr:from>
    <xdr:to>
      <xdr:col>15</xdr:col>
      <xdr:colOff>742950</xdr:colOff>
      <xdr:row>13</xdr:row>
      <xdr:rowOff>85725</xdr:rowOff>
    </xdr:to>
    <xdr:graphicFrame macro="">
      <xdr:nvGraphicFramePr>
        <xdr:cNvPr id="2" name="Gráfico 1">
          <a:extLst>
            <a:ext uri="{FF2B5EF4-FFF2-40B4-BE49-F238E27FC236}">
              <a16:creationId xmlns:a16="http://schemas.microsoft.com/office/drawing/2014/main" id="{6E7D7FE4-D323-4F4B-8E62-96AB9DCD6B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66674</xdr:colOff>
      <xdr:row>13</xdr:row>
      <xdr:rowOff>95250</xdr:rowOff>
    </xdr:from>
    <xdr:to>
      <xdr:col>15</xdr:col>
      <xdr:colOff>742949</xdr:colOff>
      <xdr:row>25</xdr:row>
      <xdr:rowOff>47624</xdr:rowOff>
    </xdr:to>
    <xdr:graphicFrame macro="">
      <xdr:nvGraphicFramePr>
        <xdr:cNvPr id="3" name="Gráfico 2">
          <a:extLst>
            <a:ext uri="{FF2B5EF4-FFF2-40B4-BE49-F238E27FC236}">
              <a16:creationId xmlns:a16="http://schemas.microsoft.com/office/drawing/2014/main" id="{ADDD67D0-E0BE-4694-B5EC-80D2DC90F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1</xdr:row>
      <xdr:rowOff>9525</xdr:rowOff>
    </xdr:from>
    <xdr:to>
      <xdr:col>14</xdr:col>
      <xdr:colOff>676275</xdr:colOff>
      <xdr:row>20</xdr:row>
      <xdr:rowOff>142875</xdr:rowOff>
    </xdr:to>
    <xdr:graphicFrame macro="">
      <xdr:nvGraphicFramePr>
        <xdr:cNvPr id="3" name="Gráfico 2">
          <a:extLst>
            <a:ext uri="{FF2B5EF4-FFF2-40B4-BE49-F238E27FC236}">
              <a16:creationId xmlns:a16="http://schemas.microsoft.com/office/drawing/2014/main" id="{B75DE142-EF6B-42B3-9F6A-096697C6B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66673</xdr:colOff>
      <xdr:row>1</xdr:row>
      <xdr:rowOff>0</xdr:rowOff>
    </xdr:from>
    <xdr:to>
      <xdr:col>16</xdr:col>
      <xdr:colOff>28575</xdr:colOff>
      <xdr:row>21</xdr:row>
      <xdr:rowOff>9525</xdr:rowOff>
    </xdr:to>
    <xdr:graphicFrame macro="">
      <xdr:nvGraphicFramePr>
        <xdr:cNvPr id="4" name="Gráfico 3">
          <a:extLst>
            <a:ext uri="{FF2B5EF4-FFF2-40B4-BE49-F238E27FC236}">
              <a16:creationId xmlns:a16="http://schemas.microsoft.com/office/drawing/2014/main" id="{41761725-79C8-4C48-8ECE-2326DFEBB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hyperlink" Target="https://economipedia.com/definiciones/impuesto-al-valor-anadido.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F3924-1F65-4376-A5E5-D44940FE8D40}">
  <dimension ref="B1:O57"/>
  <sheetViews>
    <sheetView tabSelected="1" topLeftCell="B1" zoomScale="80" zoomScaleNormal="80" workbookViewId="0">
      <selection activeCell="E16" sqref="E16"/>
    </sheetView>
  </sheetViews>
  <sheetFormatPr baseColWidth="10" defaultColWidth="11.42578125" defaultRowHeight="15" x14ac:dyDescent="0.25"/>
  <cols>
    <col min="1" max="1" width="6.5703125" style="21" customWidth="1"/>
    <col min="2" max="2" width="5.140625" style="21" customWidth="1"/>
    <col min="3" max="3" width="45.5703125" style="21" customWidth="1"/>
    <col min="4" max="15" width="14.28515625" style="21" customWidth="1"/>
    <col min="16" max="16384" width="11.42578125" style="21"/>
  </cols>
  <sheetData>
    <row r="1" spans="2:15" ht="11.25" customHeight="1" x14ac:dyDescent="0.25"/>
    <row r="2" spans="2:15" s="23" customFormat="1" ht="15.75" customHeight="1" x14ac:dyDescent="0.25">
      <c r="B2" s="64"/>
      <c r="C2" s="65" t="s">
        <v>75</v>
      </c>
      <c r="D2" s="22" t="s">
        <v>0</v>
      </c>
      <c r="E2" s="22" t="s">
        <v>0</v>
      </c>
      <c r="F2" s="22" t="s">
        <v>0</v>
      </c>
      <c r="G2" s="22" t="s">
        <v>0</v>
      </c>
      <c r="H2" s="22" t="s">
        <v>0</v>
      </c>
      <c r="I2" s="22" t="s">
        <v>0</v>
      </c>
      <c r="J2" s="22" t="s">
        <v>0</v>
      </c>
      <c r="K2" s="22" t="s">
        <v>0</v>
      </c>
      <c r="L2" s="22" t="s">
        <v>0</v>
      </c>
      <c r="M2" s="22" t="s">
        <v>0</v>
      </c>
      <c r="N2" s="22" t="s">
        <v>0</v>
      </c>
      <c r="O2" s="22" t="s">
        <v>0</v>
      </c>
    </row>
    <row r="3" spans="2:15" ht="21.75" customHeight="1" thickBot="1" x14ac:dyDescent="0.3">
      <c r="B3" s="66"/>
      <c r="C3" s="66"/>
      <c r="D3" s="24">
        <v>44562</v>
      </c>
      <c r="E3" s="24">
        <v>44593</v>
      </c>
      <c r="F3" s="24">
        <v>44621</v>
      </c>
      <c r="G3" s="24">
        <v>44652</v>
      </c>
      <c r="H3" s="24">
        <v>44682</v>
      </c>
      <c r="I3" s="24">
        <v>44713</v>
      </c>
      <c r="J3" s="24">
        <v>44743</v>
      </c>
      <c r="K3" s="24">
        <v>44774</v>
      </c>
      <c r="L3" s="24">
        <v>44805</v>
      </c>
      <c r="M3" s="24">
        <v>44835</v>
      </c>
      <c r="N3" s="24">
        <v>44866</v>
      </c>
      <c r="O3" s="24">
        <v>44896</v>
      </c>
    </row>
    <row r="4" spans="2:15" s="25" customFormat="1" ht="22.5" customHeight="1" thickBot="1" x14ac:dyDescent="0.3">
      <c r="B4" s="67"/>
      <c r="C4" s="68" t="s">
        <v>4</v>
      </c>
      <c r="D4" s="55">
        <f>D5+D6</f>
        <v>0</v>
      </c>
      <c r="E4" s="55">
        <f>E5+E6</f>
        <v>0</v>
      </c>
      <c r="F4" s="55">
        <f>F5+F6</f>
        <v>0</v>
      </c>
      <c r="G4" s="55">
        <f t="shared" ref="G4" si="0">G5+G6</f>
        <v>0</v>
      </c>
      <c r="H4" s="55">
        <f>H5+H6</f>
        <v>0</v>
      </c>
      <c r="I4" s="55">
        <f t="shared" ref="I4:J4" si="1">I5+I6</f>
        <v>0</v>
      </c>
      <c r="J4" s="55">
        <f t="shared" si="1"/>
        <v>0</v>
      </c>
      <c r="K4" s="55">
        <f t="shared" ref="K4:L4" si="2">K5+K6</f>
        <v>0</v>
      </c>
      <c r="L4" s="55">
        <f t="shared" si="2"/>
        <v>0</v>
      </c>
      <c r="M4" s="55">
        <f t="shared" ref="M4:N4" si="3">M5+M6</f>
        <v>0</v>
      </c>
      <c r="N4" s="55">
        <f t="shared" si="3"/>
        <v>0</v>
      </c>
      <c r="O4" s="55">
        <f t="shared" ref="O4" si="4">O5+O6</f>
        <v>0</v>
      </c>
    </row>
    <row r="5" spans="2:15" x14ac:dyDescent="0.25">
      <c r="B5" s="66"/>
      <c r="C5" s="69" t="s">
        <v>14</v>
      </c>
      <c r="D5" s="26">
        <v>0</v>
      </c>
      <c r="E5" s="26">
        <v>0</v>
      </c>
      <c r="F5" s="26">
        <v>0</v>
      </c>
      <c r="G5" s="26">
        <v>0</v>
      </c>
      <c r="H5" s="26">
        <v>0</v>
      </c>
      <c r="I5" s="26">
        <v>0</v>
      </c>
      <c r="J5" s="26">
        <v>0</v>
      </c>
      <c r="K5" s="26">
        <v>0</v>
      </c>
      <c r="L5" s="26">
        <v>0</v>
      </c>
      <c r="M5" s="26">
        <v>0</v>
      </c>
      <c r="N5" s="26">
        <v>0</v>
      </c>
      <c r="O5" s="26">
        <v>0</v>
      </c>
    </row>
    <row r="6" spans="2:15" ht="13.5" customHeight="1" x14ac:dyDescent="0.25">
      <c r="B6" s="66"/>
      <c r="C6" s="70" t="s">
        <v>1</v>
      </c>
      <c r="D6" s="54">
        <f>D8+D9+(D7*D10)</f>
        <v>0</v>
      </c>
      <c r="E6" s="54">
        <f>E8+E9+(E7*E10)</f>
        <v>0</v>
      </c>
      <c r="F6" s="54">
        <f>F8+F9+(F7*F10)</f>
        <v>0</v>
      </c>
      <c r="G6" s="54">
        <f t="shared" ref="G6:O6" si="5">G8+G9+(G7*G10)</f>
        <v>0</v>
      </c>
      <c r="H6" s="54">
        <f t="shared" si="5"/>
        <v>0</v>
      </c>
      <c r="I6" s="54">
        <f t="shared" si="5"/>
        <v>0</v>
      </c>
      <c r="J6" s="54">
        <f t="shared" si="5"/>
        <v>0</v>
      </c>
      <c r="K6" s="54">
        <f t="shared" si="5"/>
        <v>0</v>
      </c>
      <c r="L6" s="54">
        <f t="shared" si="5"/>
        <v>0</v>
      </c>
      <c r="M6" s="54">
        <f t="shared" si="5"/>
        <v>0</v>
      </c>
      <c r="N6" s="54">
        <f t="shared" si="5"/>
        <v>0</v>
      </c>
      <c r="O6" s="54">
        <f t="shared" si="5"/>
        <v>0</v>
      </c>
    </row>
    <row r="7" spans="2:15" s="28" customFormat="1" ht="13.5" customHeight="1" x14ac:dyDescent="0.25">
      <c r="B7" s="71"/>
      <c r="C7" s="72" t="s">
        <v>58</v>
      </c>
      <c r="D7" s="27">
        <v>0</v>
      </c>
      <c r="E7" s="27">
        <v>0</v>
      </c>
      <c r="F7" s="27">
        <v>0</v>
      </c>
      <c r="G7" s="27">
        <v>0</v>
      </c>
      <c r="H7" s="27">
        <v>0</v>
      </c>
      <c r="I7" s="27">
        <v>0</v>
      </c>
      <c r="J7" s="27">
        <v>0</v>
      </c>
      <c r="K7" s="27">
        <v>0</v>
      </c>
      <c r="L7" s="27">
        <v>0</v>
      </c>
      <c r="M7" s="27">
        <v>0</v>
      </c>
      <c r="N7" s="27">
        <v>0</v>
      </c>
      <c r="O7" s="27">
        <v>0</v>
      </c>
    </row>
    <row r="8" spans="2:15" ht="13.5" customHeight="1" x14ac:dyDescent="0.25">
      <c r="B8" s="66"/>
      <c r="C8" s="73" t="s">
        <v>2</v>
      </c>
      <c r="D8" s="29">
        <v>0</v>
      </c>
      <c r="E8" s="36">
        <v>0</v>
      </c>
      <c r="F8" s="29">
        <v>0</v>
      </c>
      <c r="G8" s="29">
        <v>0</v>
      </c>
      <c r="H8" s="29">
        <v>0</v>
      </c>
      <c r="I8" s="29">
        <v>0</v>
      </c>
      <c r="J8" s="29">
        <v>0</v>
      </c>
      <c r="K8" s="29">
        <v>0</v>
      </c>
      <c r="L8" s="29">
        <v>0</v>
      </c>
      <c r="M8" s="29">
        <v>0</v>
      </c>
      <c r="N8" s="29">
        <v>0</v>
      </c>
      <c r="O8" s="29">
        <v>0</v>
      </c>
    </row>
    <row r="9" spans="2:15" ht="13.5" customHeight="1" thickBot="1" x14ac:dyDescent="0.3">
      <c r="B9" s="66"/>
      <c r="C9" s="74" t="s">
        <v>3</v>
      </c>
      <c r="D9" s="30">
        <v>0</v>
      </c>
      <c r="E9" s="36">
        <v>0</v>
      </c>
      <c r="F9" s="30">
        <v>0</v>
      </c>
      <c r="G9" s="30">
        <v>0</v>
      </c>
      <c r="H9" s="30">
        <v>0</v>
      </c>
      <c r="I9" s="30">
        <v>0</v>
      </c>
      <c r="J9" s="30">
        <v>0</v>
      </c>
      <c r="K9" s="30">
        <v>0</v>
      </c>
      <c r="L9" s="30">
        <v>0</v>
      </c>
      <c r="M9" s="30">
        <v>0</v>
      </c>
      <c r="N9" s="30">
        <v>0</v>
      </c>
      <c r="O9" s="30">
        <v>0</v>
      </c>
    </row>
    <row r="10" spans="2:15" s="32" customFormat="1" ht="15" customHeight="1" x14ac:dyDescent="0.25">
      <c r="B10" s="75"/>
      <c r="C10" s="76" t="s">
        <v>59</v>
      </c>
      <c r="D10" s="31">
        <v>824</v>
      </c>
      <c r="E10" s="31">
        <v>824</v>
      </c>
      <c r="F10" s="31">
        <v>824</v>
      </c>
      <c r="G10" s="31">
        <v>825</v>
      </c>
      <c r="H10" s="31">
        <v>820</v>
      </c>
      <c r="I10" s="31">
        <v>790</v>
      </c>
      <c r="J10" s="31">
        <v>840</v>
      </c>
      <c r="K10" s="31">
        <v>830</v>
      </c>
      <c r="L10" s="31">
        <v>820</v>
      </c>
      <c r="M10" s="31">
        <v>810</v>
      </c>
      <c r="N10" s="31">
        <v>830</v>
      </c>
      <c r="O10" s="31">
        <v>850</v>
      </c>
    </row>
    <row r="11" spans="2:15" ht="7.5" customHeight="1" x14ac:dyDescent="0.25">
      <c r="B11" s="66"/>
      <c r="C11" s="77"/>
      <c r="D11" s="33"/>
      <c r="E11" s="33"/>
      <c r="F11" s="33"/>
      <c r="G11" s="33"/>
      <c r="H11" s="33"/>
      <c r="I11" s="33"/>
      <c r="J11" s="33"/>
      <c r="K11" s="33"/>
      <c r="L11" s="33"/>
      <c r="M11" s="33"/>
      <c r="N11" s="33"/>
      <c r="O11" s="33"/>
    </row>
    <row r="12" spans="2:15" s="35" customFormat="1" ht="16.5" customHeight="1" x14ac:dyDescent="0.25">
      <c r="B12" s="78"/>
      <c r="C12" s="79" t="s">
        <v>13</v>
      </c>
      <c r="D12" s="34">
        <v>1</v>
      </c>
      <c r="E12" s="34">
        <v>1</v>
      </c>
      <c r="F12" s="34">
        <v>1</v>
      </c>
      <c r="G12" s="34">
        <v>1</v>
      </c>
      <c r="H12" s="34">
        <v>1</v>
      </c>
      <c r="I12" s="34">
        <v>1</v>
      </c>
      <c r="J12" s="34">
        <v>1</v>
      </c>
      <c r="K12" s="34">
        <v>1</v>
      </c>
      <c r="L12" s="34">
        <v>1</v>
      </c>
      <c r="M12" s="34">
        <v>1</v>
      </c>
      <c r="N12" s="34">
        <v>1</v>
      </c>
      <c r="O12" s="34">
        <v>1</v>
      </c>
    </row>
    <row r="13" spans="2:15" s="35" customFormat="1" ht="13.5" customHeight="1" x14ac:dyDescent="0.25">
      <c r="B13" s="78"/>
      <c r="C13" s="79" t="s">
        <v>5</v>
      </c>
      <c r="D13" s="52">
        <f>D12*31</f>
        <v>31</v>
      </c>
      <c r="E13" s="52">
        <f>E12*29</f>
        <v>29</v>
      </c>
      <c r="F13" s="52">
        <f>F12*31</f>
        <v>31</v>
      </c>
      <c r="G13" s="52">
        <f>G12*30</f>
        <v>30</v>
      </c>
      <c r="H13" s="52">
        <f>H12*31</f>
        <v>31</v>
      </c>
      <c r="I13" s="52">
        <f>I12*30</f>
        <v>30</v>
      </c>
      <c r="J13" s="52">
        <f>J12*31</f>
        <v>31</v>
      </c>
      <c r="K13" s="52">
        <f>K12*31</f>
        <v>31</v>
      </c>
      <c r="L13" s="52">
        <f>L12*30</f>
        <v>30</v>
      </c>
      <c r="M13" s="52">
        <f>M12*31</f>
        <v>31</v>
      </c>
      <c r="N13" s="52">
        <f>N12*30</f>
        <v>30</v>
      </c>
      <c r="O13" s="52">
        <f>O12*31</f>
        <v>31</v>
      </c>
    </row>
    <row r="14" spans="2:15" ht="13.5" customHeight="1" x14ac:dyDescent="0.25">
      <c r="B14" s="66"/>
      <c r="C14" s="80" t="s">
        <v>6</v>
      </c>
      <c r="D14" s="53">
        <f>D15/D13</f>
        <v>3.2258064516129031E-2</v>
      </c>
      <c r="E14" s="53">
        <f t="shared" ref="E14" si="6">E15/E13</f>
        <v>3.4482758620689655E-2</v>
      </c>
      <c r="F14" s="53">
        <f>F15/F13</f>
        <v>3.2258064516129031E-2</v>
      </c>
      <c r="G14" s="53">
        <f t="shared" ref="G14" si="7">G15/G13</f>
        <v>3.3333333333333333E-2</v>
      </c>
      <c r="H14" s="53">
        <f>H15/H13</f>
        <v>3.2258064516129031E-2</v>
      </c>
      <c r="I14" s="53">
        <f t="shared" ref="I14:J14" si="8">I15/I13</f>
        <v>3.3333333333333333E-2</v>
      </c>
      <c r="J14" s="53">
        <f t="shared" si="8"/>
        <v>3.2258064516129031E-2</v>
      </c>
      <c r="K14" s="53">
        <f t="shared" ref="K14:L14" si="9">K15/K13</f>
        <v>3.2258064516129031E-2</v>
      </c>
      <c r="L14" s="53">
        <f t="shared" si="9"/>
        <v>3.3333333333333333E-2</v>
      </c>
      <c r="M14" s="53">
        <f t="shared" ref="M14:N14" si="10">M15/M13</f>
        <v>3.2258064516129031E-2</v>
      </c>
      <c r="N14" s="53">
        <f t="shared" si="10"/>
        <v>3.3333333333333333E-2</v>
      </c>
      <c r="O14" s="53">
        <f t="shared" ref="O14" si="11">O15/O13</f>
        <v>3.2258064516129031E-2</v>
      </c>
    </row>
    <row r="15" spans="2:15" s="35" customFormat="1" ht="13.5" customHeight="1" x14ac:dyDescent="0.25">
      <c r="B15" s="78"/>
      <c r="C15" s="79" t="s">
        <v>7</v>
      </c>
      <c r="D15" s="34">
        <v>1</v>
      </c>
      <c r="E15" s="34">
        <v>1</v>
      </c>
      <c r="F15" s="34">
        <v>1</v>
      </c>
      <c r="G15" s="34">
        <v>1</v>
      </c>
      <c r="H15" s="34">
        <v>1</v>
      </c>
      <c r="I15" s="34">
        <v>1</v>
      </c>
      <c r="J15" s="34">
        <v>1</v>
      </c>
      <c r="K15" s="34">
        <v>1</v>
      </c>
      <c r="L15" s="34">
        <v>1</v>
      </c>
      <c r="M15" s="34">
        <v>1</v>
      </c>
      <c r="N15" s="34">
        <v>1</v>
      </c>
      <c r="O15" s="34">
        <v>1</v>
      </c>
    </row>
    <row r="16" spans="2:15" ht="7.5" customHeight="1" thickBot="1" x14ac:dyDescent="0.3">
      <c r="B16" s="66"/>
      <c r="C16" s="77"/>
      <c r="D16" s="33"/>
      <c r="E16" s="33"/>
      <c r="F16" s="33"/>
      <c r="G16" s="33"/>
      <c r="H16" s="33"/>
      <c r="I16" s="33"/>
      <c r="J16" s="33"/>
      <c r="K16" s="33"/>
      <c r="L16" s="33"/>
      <c r="M16" s="33"/>
      <c r="N16" s="33"/>
      <c r="O16" s="33"/>
    </row>
    <row r="17" spans="2:15" ht="22.5" customHeight="1" thickBot="1" x14ac:dyDescent="0.3">
      <c r="B17" s="66"/>
      <c r="C17" s="81" t="s">
        <v>24</v>
      </c>
      <c r="D17" s="51">
        <f>D18+D23+D27+D32+D38+D41</f>
        <v>0</v>
      </c>
      <c r="E17" s="51">
        <f t="shared" ref="E17" si="12">E18+E23+E27+E32+E38+E41</f>
        <v>0</v>
      </c>
      <c r="F17" s="51">
        <f>F18+F23+F27+F32+F38+F41</f>
        <v>0</v>
      </c>
      <c r="G17" s="51">
        <f t="shared" ref="G17" si="13">G18+G23+G27+G32+G38+G41</f>
        <v>0</v>
      </c>
      <c r="H17" s="51">
        <f>H18+H23+H27+H32+H38+H41</f>
        <v>0</v>
      </c>
      <c r="I17" s="51">
        <f t="shared" ref="I17:J17" si="14">I18+I23+I27+I32+I38+I41</f>
        <v>0</v>
      </c>
      <c r="J17" s="51">
        <f t="shared" si="14"/>
        <v>0</v>
      </c>
      <c r="K17" s="51">
        <f t="shared" ref="K17:L17" si="15">K18+K23+K27+K32+K38+K41</f>
        <v>0</v>
      </c>
      <c r="L17" s="51">
        <f t="shared" si="15"/>
        <v>0</v>
      </c>
      <c r="M17" s="51">
        <f t="shared" ref="M17:N17" si="16">M18+M23+M27+M32+M38+M41</f>
        <v>0</v>
      </c>
      <c r="N17" s="51">
        <f t="shared" si="16"/>
        <v>0</v>
      </c>
      <c r="O17" s="51">
        <f t="shared" ref="O17" si="17">O18+O23+O27+O32+O38+O41</f>
        <v>0</v>
      </c>
    </row>
    <row r="18" spans="2:15" ht="22.5" customHeight="1" x14ac:dyDescent="0.25">
      <c r="B18" s="93" t="s">
        <v>23</v>
      </c>
      <c r="C18" s="69" t="s">
        <v>15</v>
      </c>
      <c r="D18" s="50">
        <f>D19+D20+D21+D22</f>
        <v>0</v>
      </c>
      <c r="E18" s="50">
        <f t="shared" ref="E18" si="18">E19+E20+E21+E22</f>
        <v>0</v>
      </c>
      <c r="F18" s="50">
        <f>F19+F20+F21+F22</f>
        <v>0</v>
      </c>
      <c r="G18" s="50">
        <f t="shared" ref="G18" si="19">G19+G20+G21+G22</f>
        <v>0</v>
      </c>
      <c r="H18" s="50">
        <f>H19+H20+H21+H22</f>
        <v>0</v>
      </c>
      <c r="I18" s="50">
        <f t="shared" ref="I18:J18" si="20">I19+I20+I21+I22</f>
        <v>0</v>
      </c>
      <c r="J18" s="50">
        <f t="shared" si="20"/>
        <v>0</v>
      </c>
      <c r="K18" s="50">
        <f t="shared" ref="K18:L18" si="21">K19+K20+K21+K22</f>
        <v>0</v>
      </c>
      <c r="L18" s="50">
        <f t="shared" si="21"/>
        <v>0</v>
      </c>
      <c r="M18" s="50">
        <f t="shared" ref="M18:N18" si="22">M19+M20+M21+M22</f>
        <v>0</v>
      </c>
      <c r="N18" s="50">
        <f t="shared" si="22"/>
        <v>0</v>
      </c>
      <c r="O18" s="50">
        <f t="shared" ref="O18" si="23">O19+O20+O21+O22</f>
        <v>0</v>
      </c>
    </row>
    <row r="19" spans="2:15" ht="13.5" customHeight="1" x14ac:dyDescent="0.25">
      <c r="B19" s="94"/>
      <c r="C19" s="73" t="s">
        <v>16</v>
      </c>
      <c r="D19" s="36">
        <v>0</v>
      </c>
      <c r="E19" s="36">
        <v>0</v>
      </c>
      <c r="F19" s="36">
        <v>0</v>
      </c>
      <c r="G19" s="36">
        <v>0</v>
      </c>
      <c r="H19" s="36">
        <v>0</v>
      </c>
      <c r="I19" s="36">
        <v>0</v>
      </c>
      <c r="J19" s="36">
        <v>0</v>
      </c>
      <c r="K19" s="36">
        <v>0</v>
      </c>
      <c r="L19" s="36">
        <v>0</v>
      </c>
      <c r="M19" s="36">
        <v>0</v>
      </c>
      <c r="N19" s="36">
        <v>0</v>
      </c>
      <c r="O19" s="36">
        <v>0</v>
      </c>
    </row>
    <row r="20" spans="2:15" ht="13.5" customHeight="1" x14ac:dyDescent="0.25">
      <c r="B20" s="94"/>
      <c r="C20" s="73" t="s">
        <v>8</v>
      </c>
      <c r="D20" s="36">
        <v>0</v>
      </c>
      <c r="E20" s="36">
        <v>0</v>
      </c>
      <c r="F20" s="36">
        <v>0</v>
      </c>
      <c r="G20" s="36">
        <v>0</v>
      </c>
      <c r="H20" s="36">
        <v>0</v>
      </c>
      <c r="I20" s="36">
        <v>0</v>
      </c>
      <c r="J20" s="36">
        <v>0</v>
      </c>
      <c r="K20" s="36">
        <v>0</v>
      </c>
      <c r="L20" s="36">
        <v>0</v>
      </c>
      <c r="M20" s="36">
        <v>0</v>
      </c>
      <c r="N20" s="36">
        <v>0</v>
      </c>
      <c r="O20" s="36">
        <v>0</v>
      </c>
    </row>
    <row r="21" spans="2:15" ht="13.5" customHeight="1" x14ac:dyDescent="0.25">
      <c r="B21" s="94"/>
      <c r="C21" s="73" t="s">
        <v>9</v>
      </c>
      <c r="D21" s="36">
        <v>0</v>
      </c>
      <c r="E21" s="36">
        <v>0</v>
      </c>
      <c r="F21" s="36">
        <v>0</v>
      </c>
      <c r="G21" s="36">
        <v>0</v>
      </c>
      <c r="H21" s="36">
        <v>0</v>
      </c>
      <c r="I21" s="36">
        <v>0</v>
      </c>
      <c r="J21" s="36">
        <v>0</v>
      </c>
      <c r="K21" s="36">
        <v>0</v>
      </c>
      <c r="L21" s="36">
        <v>0</v>
      </c>
      <c r="M21" s="36">
        <v>0</v>
      </c>
      <c r="N21" s="36">
        <v>0</v>
      </c>
      <c r="O21" s="36">
        <v>0</v>
      </c>
    </row>
    <row r="22" spans="2:15" ht="12.75" customHeight="1" x14ac:dyDescent="0.25">
      <c r="B22" s="94"/>
      <c r="C22" s="73" t="s">
        <v>17</v>
      </c>
      <c r="D22" s="36">
        <v>0</v>
      </c>
      <c r="E22" s="36">
        <v>0</v>
      </c>
      <c r="F22" s="36">
        <v>0</v>
      </c>
      <c r="G22" s="36">
        <v>0</v>
      </c>
      <c r="H22" s="36">
        <v>0</v>
      </c>
      <c r="I22" s="36">
        <v>0</v>
      </c>
      <c r="J22" s="36">
        <v>0</v>
      </c>
      <c r="K22" s="36">
        <v>0</v>
      </c>
      <c r="L22" s="36">
        <v>0</v>
      </c>
      <c r="M22" s="36">
        <v>0</v>
      </c>
      <c r="N22" s="36">
        <v>0</v>
      </c>
      <c r="O22" s="36">
        <v>0</v>
      </c>
    </row>
    <row r="23" spans="2:15" ht="22.5" customHeight="1" x14ac:dyDescent="0.25">
      <c r="B23" s="94"/>
      <c r="C23" s="82" t="s">
        <v>18</v>
      </c>
      <c r="D23" s="48">
        <f t="shared" ref="D23:O23" si="24">D24+D25+D26</f>
        <v>0</v>
      </c>
      <c r="E23" s="48">
        <f t="shared" si="24"/>
        <v>0</v>
      </c>
      <c r="F23" s="48">
        <f t="shared" si="24"/>
        <v>0</v>
      </c>
      <c r="G23" s="48">
        <f t="shared" si="24"/>
        <v>0</v>
      </c>
      <c r="H23" s="48">
        <f t="shared" si="24"/>
        <v>0</v>
      </c>
      <c r="I23" s="48">
        <f t="shared" si="24"/>
        <v>0</v>
      </c>
      <c r="J23" s="48">
        <f t="shared" si="24"/>
        <v>0</v>
      </c>
      <c r="K23" s="48">
        <f t="shared" si="24"/>
        <v>0</v>
      </c>
      <c r="L23" s="48">
        <f t="shared" si="24"/>
        <v>0</v>
      </c>
      <c r="M23" s="48">
        <f t="shared" si="24"/>
        <v>0</v>
      </c>
      <c r="N23" s="48">
        <f t="shared" si="24"/>
        <v>0</v>
      </c>
      <c r="O23" s="48">
        <f t="shared" si="24"/>
        <v>0</v>
      </c>
    </row>
    <row r="24" spans="2:15" s="37" customFormat="1" ht="13.5" customHeight="1" x14ac:dyDescent="0.25">
      <c r="B24" s="94"/>
      <c r="C24" s="73" t="s">
        <v>54</v>
      </c>
      <c r="D24" s="36">
        <v>0</v>
      </c>
      <c r="E24" s="36">
        <v>0</v>
      </c>
      <c r="F24" s="36">
        <v>0</v>
      </c>
      <c r="G24" s="36">
        <v>0</v>
      </c>
      <c r="H24" s="36">
        <v>0</v>
      </c>
      <c r="I24" s="36">
        <v>0</v>
      </c>
      <c r="J24" s="36">
        <v>0</v>
      </c>
      <c r="K24" s="36">
        <v>0</v>
      </c>
      <c r="L24" s="36">
        <v>0</v>
      </c>
      <c r="M24" s="36">
        <v>0</v>
      </c>
      <c r="N24" s="36">
        <v>0</v>
      </c>
      <c r="O24" s="36">
        <v>0</v>
      </c>
    </row>
    <row r="25" spans="2:15" s="37" customFormat="1" ht="13.5" customHeight="1" x14ac:dyDescent="0.25">
      <c r="B25" s="94"/>
      <c r="C25" s="73" t="s">
        <v>41</v>
      </c>
      <c r="D25" s="36">
        <v>0</v>
      </c>
      <c r="E25" s="36">
        <v>0</v>
      </c>
      <c r="F25" s="36">
        <v>0</v>
      </c>
      <c r="G25" s="36">
        <v>0</v>
      </c>
      <c r="H25" s="36">
        <v>0</v>
      </c>
      <c r="I25" s="36">
        <v>0</v>
      </c>
      <c r="J25" s="36">
        <v>0</v>
      </c>
      <c r="K25" s="36">
        <v>0</v>
      </c>
      <c r="L25" s="36">
        <v>0</v>
      </c>
      <c r="M25" s="36">
        <v>0</v>
      </c>
      <c r="N25" s="36">
        <v>0</v>
      </c>
      <c r="O25" s="36">
        <v>0</v>
      </c>
    </row>
    <row r="26" spans="2:15" s="37" customFormat="1" ht="13.5" customHeight="1" x14ac:dyDescent="0.25">
      <c r="B26" s="94"/>
      <c r="C26" s="83" t="s">
        <v>40</v>
      </c>
      <c r="D26" s="36">
        <v>0</v>
      </c>
      <c r="E26" s="38">
        <v>0</v>
      </c>
      <c r="F26" s="38">
        <v>0</v>
      </c>
      <c r="G26" s="38">
        <v>0</v>
      </c>
      <c r="H26" s="38">
        <v>0</v>
      </c>
      <c r="I26" s="38">
        <v>0</v>
      </c>
      <c r="J26" s="38">
        <v>0</v>
      </c>
      <c r="K26" s="38">
        <v>0</v>
      </c>
      <c r="L26" s="38">
        <v>0</v>
      </c>
      <c r="M26" s="38">
        <v>0</v>
      </c>
      <c r="N26" s="38">
        <v>0</v>
      </c>
      <c r="O26" s="38">
        <v>0</v>
      </c>
    </row>
    <row r="27" spans="2:15" ht="22.5" customHeight="1" x14ac:dyDescent="0.25">
      <c r="B27" s="94"/>
      <c r="C27" s="84" t="s">
        <v>19</v>
      </c>
      <c r="D27" s="49">
        <f>D28+D29+D30+D31</f>
        <v>0</v>
      </c>
      <c r="E27" s="49">
        <f t="shared" ref="E27" si="25">E28+E29+E30+E31</f>
        <v>0</v>
      </c>
      <c r="F27" s="49">
        <f>F28+F29+F30+F31</f>
        <v>0</v>
      </c>
      <c r="G27" s="49">
        <f t="shared" ref="G27" si="26">G28+G29+G30+G31</f>
        <v>0</v>
      </c>
      <c r="H27" s="49">
        <f>H28+H29+H30+H31</f>
        <v>0</v>
      </c>
      <c r="I27" s="49">
        <f t="shared" ref="I27:J27" si="27">I28+I29+I30+I31</f>
        <v>0</v>
      </c>
      <c r="J27" s="49">
        <f t="shared" si="27"/>
        <v>0</v>
      </c>
      <c r="K27" s="49">
        <f t="shared" ref="K27:L27" si="28">K28+K29+K30+K31</f>
        <v>0</v>
      </c>
      <c r="L27" s="49">
        <f t="shared" si="28"/>
        <v>0</v>
      </c>
      <c r="M27" s="49">
        <f t="shared" ref="M27:N27" si="29">M28+M29+M30+M31</f>
        <v>0</v>
      </c>
      <c r="N27" s="49">
        <f t="shared" si="29"/>
        <v>0</v>
      </c>
      <c r="O27" s="49">
        <f t="shared" ref="O27" si="30">O28+O29+O30+O31</f>
        <v>0</v>
      </c>
    </row>
    <row r="28" spans="2:15" s="37" customFormat="1" ht="13.5" customHeight="1" x14ac:dyDescent="0.25">
      <c r="B28" s="94"/>
      <c r="C28" s="73" t="s">
        <v>20</v>
      </c>
      <c r="D28" s="36">
        <v>0</v>
      </c>
      <c r="E28" s="36">
        <v>0</v>
      </c>
      <c r="F28" s="36">
        <v>0</v>
      </c>
      <c r="G28" s="36">
        <v>0</v>
      </c>
      <c r="H28" s="36">
        <v>0</v>
      </c>
      <c r="I28" s="36">
        <v>0</v>
      </c>
      <c r="J28" s="36">
        <v>0</v>
      </c>
      <c r="K28" s="36">
        <v>0</v>
      </c>
      <c r="L28" s="36">
        <v>0</v>
      </c>
      <c r="M28" s="36">
        <v>0</v>
      </c>
      <c r="N28" s="36">
        <v>0</v>
      </c>
      <c r="O28" s="36">
        <v>0</v>
      </c>
    </row>
    <row r="29" spans="2:15" s="37" customFormat="1" ht="13.5" customHeight="1" x14ac:dyDescent="0.25">
      <c r="B29" s="94"/>
      <c r="C29" s="73" t="s">
        <v>39</v>
      </c>
      <c r="D29" s="36">
        <v>0</v>
      </c>
      <c r="E29" s="36">
        <v>0</v>
      </c>
      <c r="F29" s="36">
        <v>0</v>
      </c>
      <c r="G29" s="36">
        <v>0</v>
      </c>
      <c r="H29" s="36">
        <v>0</v>
      </c>
      <c r="I29" s="36">
        <v>0</v>
      </c>
      <c r="J29" s="36">
        <v>0</v>
      </c>
      <c r="K29" s="36">
        <v>0</v>
      </c>
      <c r="L29" s="36">
        <v>0</v>
      </c>
      <c r="M29" s="36">
        <v>0</v>
      </c>
      <c r="N29" s="36">
        <v>0</v>
      </c>
      <c r="O29" s="36">
        <v>0</v>
      </c>
    </row>
    <row r="30" spans="2:15" s="37" customFormat="1" ht="13.5" customHeight="1" x14ac:dyDescent="0.25">
      <c r="B30" s="94"/>
      <c r="C30" s="73" t="s">
        <v>21</v>
      </c>
      <c r="D30" s="36">
        <v>0</v>
      </c>
      <c r="E30" s="36">
        <v>0</v>
      </c>
      <c r="F30" s="36">
        <v>0</v>
      </c>
      <c r="G30" s="36">
        <v>0</v>
      </c>
      <c r="H30" s="36">
        <v>0</v>
      </c>
      <c r="I30" s="36">
        <v>0</v>
      </c>
      <c r="J30" s="36">
        <v>0</v>
      </c>
      <c r="K30" s="36">
        <v>0</v>
      </c>
      <c r="L30" s="36">
        <v>0</v>
      </c>
      <c r="M30" s="36">
        <v>0</v>
      </c>
      <c r="N30" s="36">
        <v>0</v>
      </c>
      <c r="O30" s="36">
        <v>0</v>
      </c>
    </row>
    <row r="31" spans="2:15" s="37" customFormat="1" ht="13.5" customHeight="1" thickBot="1" x14ac:dyDescent="0.3">
      <c r="B31" s="95"/>
      <c r="C31" s="74" t="s">
        <v>22</v>
      </c>
      <c r="D31" s="36">
        <v>0</v>
      </c>
      <c r="E31" s="39">
        <v>0</v>
      </c>
      <c r="F31" s="39">
        <v>0</v>
      </c>
      <c r="G31" s="39">
        <v>0</v>
      </c>
      <c r="H31" s="39">
        <v>0</v>
      </c>
      <c r="I31" s="39">
        <v>0</v>
      </c>
      <c r="J31" s="39">
        <v>0</v>
      </c>
      <c r="K31" s="39">
        <v>0</v>
      </c>
      <c r="L31" s="39">
        <v>0</v>
      </c>
      <c r="M31" s="39">
        <v>0</v>
      </c>
      <c r="N31" s="39">
        <v>0</v>
      </c>
      <c r="O31" s="39">
        <v>0</v>
      </c>
    </row>
    <row r="32" spans="2:15" ht="22.5" customHeight="1" x14ac:dyDescent="0.25">
      <c r="B32" s="96" t="s">
        <v>32</v>
      </c>
      <c r="C32" s="69" t="s">
        <v>25</v>
      </c>
      <c r="D32" s="50">
        <f>D33+D34+D35+D36+D37</f>
        <v>0</v>
      </c>
      <c r="E32" s="50">
        <f t="shared" ref="E32" si="31">E33+E34+E35+E36+E37</f>
        <v>0</v>
      </c>
      <c r="F32" s="50">
        <f>F33+F34+F35+F36+F37</f>
        <v>0</v>
      </c>
      <c r="G32" s="50">
        <f t="shared" ref="G32" si="32">G33+G34+G35+G36+G37</f>
        <v>0</v>
      </c>
      <c r="H32" s="50">
        <f>H33+H34+H35+H36+H37</f>
        <v>0</v>
      </c>
      <c r="I32" s="50">
        <f t="shared" ref="I32:J32" si="33">I33+I34+I35+I36+I37</f>
        <v>0</v>
      </c>
      <c r="J32" s="50">
        <f t="shared" si="33"/>
        <v>0</v>
      </c>
      <c r="K32" s="50">
        <f t="shared" ref="K32:L32" si="34">K33+K34+K35+K36+K37</f>
        <v>0</v>
      </c>
      <c r="L32" s="50">
        <f t="shared" si="34"/>
        <v>0</v>
      </c>
      <c r="M32" s="50">
        <f t="shared" ref="M32:N32" si="35">M33+M34+M35+M36+M37</f>
        <v>0</v>
      </c>
      <c r="N32" s="50">
        <f t="shared" si="35"/>
        <v>0</v>
      </c>
      <c r="O32" s="50">
        <f t="shared" ref="O32" si="36">O33+O34+O35+O36+O37</f>
        <v>0</v>
      </c>
    </row>
    <row r="33" spans="2:15" s="37" customFormat="1" ht="13.5" customHeight="1" x14ac:dyDescent="0.25">
      <c r="B33" s="97"/>
      <c r="C33" s="73" t="s">
        <v>27</v>
      </c>
      <c r="D33" s="36">
        <v>0</v>
      </c>
      <c r="E33" s="36">
        <v>0</v>
      </c>
      <c r="F33" s="36">
        <v>0</v>
      </c>
      <c r="G33" s="36">
        <v>0</v>
      </c>
      <c r="H33" s="36">
        <v>0</v>
      </c>
      <c r="I33" s="36">
        <v>0</v>
      </c>
      <c r="J33" s="36">
        <v>0</v>
      </c>
      <c r="K33" s="36">
        <v>0</v>
      </c>
      <c r="L33" s="36">
        <v>0</v>
      </c>
      <c r="M33" s="36">
        <v>0</v>
      </c>
      <c r="N33" s="36">
        <v>0</v>
      </c>
      <c r="O33" s="36">
        <v>0</v>
      </c>
    </row>
    <row r="34" spans="2:15" s="37" customFormat="1" ht="13.5" customHeight="1" x14ac:dyDescent="0.25">
      <c r="B34" s="97"/>
      <c r="C34" s="73" t="s">
        <v>60</v>
      </c>
      <c r="D34" s="36">
        <v>0</v>
      </c>
      <c r="E34" s="36">
        <v>0</v>
      </c>
      <c r="F34" s="36">
        <v>0</v>
      </c>
      <c r="G34" s="36">
        <v>0</v>
      </c>
      <c r="H34" s="36">
        <v>0</v>
      </c>
      <c r="I34" s="36">
        <v>0</v>
      </c>
      <c r="J34" s="36">
        <v>0</v>
      </c>
      <c r="K34" s="36">
        <v>0</v>
      </c>
      <c r="L34" s="36">
        <v>0</v>
      </c>
      <c r="M34" s="36">
        <v>0</v>
      </c>
      <c r="N34" s="36">
        <v>0</v>
      </c>
      <c r="O34" s="36">
        <v>0</v>
      </c>
    </row>
    <row r="35" spans="2:15" s="37" customFormat="1" ht="13.5" customHeight="1" x14ac:dyDescent="0.25">
      <c r="B35" s="97"/>
      <c r="C35" s="73" t="s">
        <v>28</v>
      </c>
      <c r="D35" s="36">
        <v>0</v>
      </c>
      <c r="E35" s="36">
        <v>0</v>
      </c>
      <c r="F35" s="36">
        <v>0</v>
      </c>
      <c r="G35" s="36">
        <v>0</v>
      </c>
      <c r="H35" s="36">
        <v>0</v>
      </c>
      <c r="I35" s="36">
        <v>0</v>
      </c>
      <c r="J35" s="36">
        <v>0</v>
      </c>
      <c r="K35" s="36">
        <v>0</v>
      </c>
      <c r="L35" s="36">
        <v>0</v>
      </c>
      <c r="M35" s="36">
        <v>0</v>
      </c>
      <c r="N35" s="36">
        <v>0</v>
      </c>
      <c r="O35" s="36">
        <v>0</v>
      </c>
    </row>
    <row r="36" spans="2:15" s="37" customFormat="1" ht="13.5" customHeight="1" x14ac:dyDescent="0.25">
      <c r="B36" s="97"/>
      <c r="C36" s="73" t="s">
        <v>43</v>
      </c>
      <c r="D36" s="36">
        <v>0</v>
      </c>
      <c r="E36" s="36">
        <v>0</v>
      </c>
      <c r="F36" s="36">
        <v>0</v>
      </c>
      <c r="G36" s="36">
        <v>0</v>
      </c>
      <c r="H36" s="36">
        <v>0</v>
      </c>
      <c r="I36" s="36">
        <v>0</v>
      </c>
      <c r="J36" s="36">
        <v>0</v>
      </c>
      <c r="K36" s="36">
        <v>0</v>
      </c>
      <c r="L36" s="36">
        <v>0</v>
      </c>
      <c r="M36" s="36">
        <v>0</v>
      </c>
      <c r="N36" s="36">
        <v>0</v>
      </c>
      <c r="O36" s="36">
        <v>0</v>
      </c>
    </row>
    <row r="37" spans="2:15" s="37" customFormat="1" ht="13.5" customHeight="1" x14ac:dyDescent="0.25">
      <c r="B37" s="97"/>
      <c r="C37" s="83" t="s">
        <v>29</v>
      </c>
      <c r="D37" s="36">
        <v>0</v>
      </c>
      <c r="E37" s="38">
        <v>0</v>
      </c>
      <c r="F37" s="38">
        <v>0</v>
      </c>
      <c r="G37" s="38">
        <v>0</v>
      </c>
      <c r="H37" s="38">
        <v>0</v>
      </c>
      <c r="I37" s="38">
        <v>0</v>
      </c>
      <c r="J37" s="38">
        <v>0</v>
      </c>
      <c r="K37" s="38">
        <v>0</v>
      </c>
      <c r="L37" s="38">
        <v>0</v>
      </c>
      <c r="M37" s="38">
        <v>0</v>
      </c>
      <c r="N37" s="38">
        <v>0</v>
      </c>
      <c r="O37" s="38">
        <v>0</v>
      </c>
    </row>
    <row r="38" spans="2:15" ht="22.5" customHeight="1" x14ac:dyDescent="0.25">
      <c r="B38" s="97"/>
      <c r="C38" s="70" t="s">
        <v>38</v>
      </c>
      <c r="D38" s="49">
        <f>D39+D40</f>
        <v>0</v>
      </c>
      <c r="E38" s="49">
        <f t="shared" ref="E38" si="37">E39+E40</f>
        <v>0</v>
      </c>
      <c r="F38" s="49">
        <f>F39+F40</f>
        <v>0</v>
      </c>
      <c r="G38" s="49">
        <f t="shared" ref="G38" si="38">G39+G40</f>
        <v>0</v>
      </c>
      <c r="H38" s="49">
        <f>H39+H40</f>
        <v>0</v>
      </c>
      <c r="I38" s="49">
        <f t="shared" ref="I38:J38" si="39">I39+I40</f>
        <v>0</v>
      </c>
      <c r="J38" s="49">
        <f t="shared" si="39"/>
        <v>0</v>
      </c>
      <c r="K38" s="49">
        <f t="shared" ref="K38:L38" si="40">K39+K40</f>
        <v>0</v>
      </c>
      <c r="L38" s="49">
        <f t="shared" si="40"/>
        <v>0</v>
      </c>
      <c r="M38" s="49">
        <f t="shared" ref="M38:N38" si="41">M39+M40</f>
        <v>0</v>
      </c>
      <c r="N38" s="49">
        <f t="shared" si="41"/>
        <v>0</v>
      </c>
      <c r="O38" s="49">
        <f t="shared" ref="O38" si="42">O39+O40</f>
        <v>0</v>
      </c>
    </row>
    <row r="39" spans="2:15" s="37" customFormat="1" ht="13.5" customHeight="1" x14ac:dyDescent="0.25">
      <c r="B39" s="97"/>
      <c r="C39" s="73" t="s">
        <v>42</v>
      </c>
      <c r="D39" s="36">
        <v>0</v>
      </c>
      <c r="E39" s="36">
        <v>0</v>
      </c>
      <c r="F39" s="36">
        <v>0</v>
      </c>
      <c r="G39" s="36">
        <v>0</v>
      </c>
      <c r="H39" s="36">
        <v>0</v>
      </c>
      <c r="I39" s="36">
        <v>0</v>
      </c>
      <c r="J39" s="36">
        <v>0</v>
      </c>
      <c r="K39" s="36">
        <v>0</v>
      </c>
      <c r="L39" s="36">
        <v>0</v>
      </c>
      <c r="M39" s="36">
        <v>0</v>
      </c>
      <c r="N39" s="36">
        <v>0</v>
      </c>
      <c r="O39" s="36">
        <v>0</v>
      </c>
    </row>
    <row r="40" spans="2:15" s="37" customFormat="1" ht="13.5" customHeight="1" x14ac:dyDescent="0.25">
      <c r="B40" s="97"/>
      <c r="C40" s="73" t="s">
        <v>31</v>
      </c>
      <c r="D40" s="36">
        <v>0</v>
      </c>
      <c r="E40" s="36">
        <v>0</v>
      </c>
      <c r="F40" s="36">
        <v>0</v>
      </c>
      <c r="G40" s="36">
        <v>0</v>
      </c>
      <c r="H40" s="36">
        <v>0</v>
      </c>
      <c r="I40" s="36">
        <v>0</v>
      </c>
      <c r="J40" s="36">
        <v>0</v>
      </c>
      <c r="K40" s="36">
        <v>0</v>
      </c>
      <c r="L40" s="36">
        <v>0</v>
      </c>
      <c r="M40" s="36">
        <v>0</v>
      </c>
      <c r="N40" s="36">
        <v>0</v>
      </c>
      <c r="O40" s="36">
        <v>0</v>
      </c>
    </row>
    <row r="41" spans="2:15" ht="22.5" customHeight="1" x14ac:dyDescent="0.25">
      <c r="B41" s="97"/>
      <c r="C41" s="82" t="s">
        <v>26</v>
      </c>
      <c r="D41" s="48">
        <f>D42+D43+D44+D45</f>
        <v>0</v>
      </c>
      <c r="E41" s="48">
        <f t="shared" ref="E41" si="43">E42+E43+E44+E45</f>
        <v>0</v>
      </c>
      <c r="F41" s="48">
        <f>F42+F43+F44+F45</f>
        <v>0</v>
      </c>
      <c r="G41" s="48">
        <f t="shared" ref="G41" si="44">G42+G43+G44+G45</f>
        <v>0</v>
      </c>
      <c r="H41" s="48">
        <f>H42+H43+H44+H45</f>
        <v>0</v>
      </c>
      <c r="I41" s="48">
        <f t="shared" ref="I41:J41" si="45">I42+I43+I44+I45</f>
        <v>0</v>
      </c>
      <c r="J41" s="48">
        <f t="shared" si="45"/>
        <v>0</v>
      </c>
      <c r="K41" s="48">
        <f t="shared" ref="K41:L41" si="46">K42+K43+K44+K45</f>
        <v>0</v>
      </c>
      <c r="L41" s="48">
        <f t="shared" si="46"/>
        <v>0</v>
      </c>
      <c r="M41" s="48">
        <f t="shared" ref="M41:N41" si="47">M42+M43+M44+M45</f>
        <v>0</v>
      </c>
      <c r="N41" s="48">
        <f t="shared" si="47"/>
        <v>0</v>
      </c>
      <c r="O41" s="48">
        <f t="shared" ref="O41" si="48">O42+O43+O44+O45</f>
        <v>0</v>
      </c>
    </row>
    <row r="42" spans="2:15" s="37" customFormat="1" ht="13.5" customHeight="1" x14ac:dyDescent="0.25">
      <c r="B42" s="97"/>
      <c r="C42" s="73" t="s">
        <v>55</v>
      </c>
      <c r="D42" s="36">
        <v>0</v>
      </c>
      <c r="E42" s="36">
        <v>0</v>
      </c>
      <c r="F42" s="36">
        <v>0</v>
      </c>
      <c r="G42" s="36">
        <v>0</v>
      </c>
      <c r="H42" s="36">
        <v>0</v>
      </c>
      <c r="I42" s="36">
        <v>0</v>
      </c>
      <c r="J42" s="36">
        <v>0</v>
      </c>
      <c r="K42" s="36">
        <v>0</v>
      </c>
      <c r="L42" s="36">
        <v>0</v>
      </c>
      <c r="M42" s="36">
        <v>0</v>
      </c>
      <c r="N42" s="36">
        <v>0</v>
      </c>
      <c r="O42" s="36">
        <v>0</v>
      </c>
    </row>
    <row r="43" spans="2:15" s="37" customFormat="1" ht="13.5" customHeight="1" x14ac:dyDescent="0.25">
      <c r="B43" s="97"/>
      <c r="C43" s="73" t="s">
        <v>56</v>
      </c>
      <c r="D43" s="36">
        <v>0</v>
      </c>
      <c r="E43" s="36">
        <v>0</v>
      </c>
      <c r="F43" s="36">
        <v>0</v>
      </c>
      <c r="G43" s="36">
        <v>0</v>
      </c>
      <c r="H43" s="36">
        <v>0</v>
      </c>
      <c r="I43" s="36">
        <v>0</v>
      </c>
      <c r="J43" s="36">
        <v>0</v>
      </c>
      <c r="K43" s="36">
        <v>0</v>
      </c>
      <c r="L43" s="36">
        <v>0</v>
      </c>
      <c r="M43" s="36">
        <v>0</v>
      </c>
      <c r="N43" s="36">
        <v>0</v>
      </c>
      <c r="O43" s="36">
        <v>0</v>
      </c>
    </row>
    <row r="44" spans="2:15" s="37" customFormat="1" ht="13.5" customHeight="1" x14ac:dyDescent="0.25">
      <c r="B44" s="97"/>
      <c r="C44" s="73" t="s">
        <v>30</v>
      </c>
      <c r="D44" s="36">
        <v>0</v>
      </c>
      <c r="E44" s="36">
        <v>0</v>
      </c>
      <c r="F44" s="36">
        <v>0</v>
      </c>
      <c r="G44" s="36">
        <v>0</v>
      </c>
      <c r="H44" s="36">
        <v>0</v>
      </c>
      <c r="I44" s="36">
        <v>0</v>
      </c>
      <c r="J44" s="36">
        <v>0</v>
      </c>
      <c r="K44" s="36">
        <v>0</v>
      </c>
      <c r="L44" s="36">
        <v>0</v>
      </c>
      <c r="M44" s="36">
        <v>0</v>
      </c>
      <c r="N44" s="36">
        <v>0</v>
      </c>
      <c r="O44" s="36">
        <v>0</v>
      </c>
    </row>
    <row r="45" spans="2:15" s="37" customFormat="1" ht="13.5" customHeight="1" thickBot="1" x14ac:dyDescent="0.3">
      <c r="B45" s="98"/>
      <c r="C45" s="74" t="s">
        <v>10</v>
      </c>
      <c r="D45" s="39">
        <v>0</v>
      </c>
      <c r="E45" s="39">
        <v>0</v>
      </c>
      <c r="F45" s="39">
        <v>0</v>
      </c>
      <c r="G45" s="39">
        <v>0</v>
      </c>
      <c r="H45" s="39">
        <v>0</v>
      </c>
      <c r="I45" s="39">
        <v>0</v>
      </c>
      <c r="J45" s="39">
        <v>0</v>
      </c>
      <c r="K45" s="39">
        <v>0</v>
      </c>
      <c r="L45" s="39">
        <v>0</v>
      </c>
      <c r="M45" s="39">
        <v>0</v>
      </c>
      <c r="N45" s="39">
        <v>0</v>
      </c>
      <c r="O45" s="39">
        <v>0</v>
      </c>
    </row>
    <row r="46" spans="2:15" ht="22.5" customHeight="1" thickBot="1" x14ac:dyDescent="0.3">
      <c r="B46" s="66"/>
      <c r="C46" s="85" t="s">
        <v>33</v>
      </c>
      <c r="D46" s="45">
        <f t="shared" ref="D46:O46" si="49">D4-D17</f>
        <v>0</v>
      </c>
      <c r="E46" s="45">
        <f t="shared" si="49"/>
        <v>0</v>
      </c>
      <c r="F46" s="45">
        <f t="shared" si="49"/>
        <v>0</v>
      </c>
      <c r="G46" s="45">
        <f t="shared" si="49"/>
        <v>0</v>
      </c>
      <c r="H46" s="45">
        <f t="shared" si="49"/>
        <v>0</v>
      </c>
      <c r="I46" s="45">
        <f t="shared" si="49"/>
        <v>0</v>
      </c>
      <c r="J46" s="45">
        <f t="shared" si="49"/>
        <v>0</v>
      </c>
      <c r="K46" s="45">
        <f t="shared" si="49"/>
        <v>0</v>
      </c>
      <c r="L46" s="45">
        <f t="shared" si="49"/>
        <v>0</v>
      </c>
      <c r="M46" s="45">
        <f t="shared" si="49"/>
        <v>0</v>
      </c>
      <c r="N46" s="45">
        <f t="shared" si="49"/>
        <v>0</v>
      </c>
      <c r="O46" s="45">
        <f t="shared" si="49"/>
        <v>0</v>
      </c>
    </row>
    <row r="47" spans="2:15" s="37" customFormat="1" ht="16.5" customHeight="1" x14ac:dyDescent="0.25">
      <c r="B47" s="93" t="s">
        <v>48</v>
      </c>
      <c r="C47" s="86" t="s">
        <v>11</v>
      </c>
      <c r="D47" s="46" t="e">
        <f t="shared" ref="D47:O47" si="50">D46/D4</f>
        <v>#DIV/0!</v>
      </c>
      <c r="E47" s="46" t="e">
        <f t="shared" si="50"/>
        <v>#DIV/0!</v>
      </c>
      <c r="F47" s="46" t="e">
        <f t="shared" si="50"/>
        <v>#DIV/0!</v>
      </c>
      <c r="G47" s="46" t="e">
        <f t="shared" si="50"/>
        <v>#DIV/0!</v>
      </c>
      <c r="H47" s="46" t="e">
        <f t="shared" si="50"/>
        <v>#DIV/0!</v>
      </c>
      <c r="I47" s="46" t="e">
        <f t="shared" si="50"/>
        <v>#DIV/0!</v>
      </c>
      <c r="J47" s="46" t="e">
        <f t="shared" si="50"/>
        <v>#DIV/0!</v>
      </c>
      <c r="K47" s="46" t="e">
        <f t="shared" si="50"/>
        <v>#DIV/0!</v>
      </c>
      <c r="L47" s="46" t="e">
        <f t="shared" si="50"/>
        <v>#DIV/0!</v>
      </c>
      <c r="M47" s="46" t="e">
        <f t="shared" si="50"/>
        <v>#DIV/0!</v>
      </c>
      <c r="N47" s="46" t="e">
        <f t="shared" si="50"/>
        <v>#DIV/0!</v>
      </c>
      <c r="O47" s="46" t="e">
        <f t="shared" si="50"/>
        <v>#DIV/0!</v>
      </c>
    </row>
    <row r="48" spans="2:15" s="37" customFormat="1" ht="16.5" customHeight="1" x14ac:dyDescent="0.25">
      <c r="B48" s="94"/>
      <c r="C48" s="86" t="s">
        <v>35</v>
      </c>
      <c r="D48" s="47">
        <f>D4/D15</f>
        <v>0</v>
      </c>
      <c r="E48" s="47">
        <f>E4/E15</f>
        <v>0</v>
      </c>
      <c r="F48" s="47">
        <f t="shared" ref="F48:O48" si="51">F4/F15</f>
        <v>0</v>
      </c>
      <c r="G48" s="47">
        <f t="shared" si="51"/>
        <v>0</v>
      </c>
      <c r="H48" s="47">
        <f t="shared" si="51"/>
        <v>0</v>
      </c>
      <c r="I48" s="47">
        <f t="shared" si="51"/>
        <v>0</v>
      </c>
      <c r="J48" s="47">
        <f t="shared" si="51"/>
        <v>0</v>
      </c>
      <c r="K48" s="47">
        <f t="shared" si="51"/>
        <v>0</v>
      </c>
      <c r="L48" s="47">
        <f t="shared" si="51"/>
        <v>0</v>
      </c>
      <c r="M48" s="47">
        <f t="shared" si="51"/>
        <v>0</v>
      </c>
      <c r="N48" s="47">
        <f t="shared" si="51"/>
        <v>0</v>
      </c>
      <c r="O48" s="47">
        <f t="shared" si="51"/>
        <v>0</v>
      </c>
    </row>
    <row r="49" spans="2:15" s="37" customFormat="1" ht="16.5" customHeight="1" x14ac:dyDescent="0.25">
      <c r="B49" s="94"/>
      <c r="C49" s="86" t="s">
        <v>36</v>
      </c>
      <c r="D49" s="47">
        <f t="shared" ref="D49:O49" si="52">(D15*D48)/D13</f>
        <v>0</v>
      </c>
      <c r="E49" s="47">
        <f t="shared" si="52"/>
        <v>0</v>
      </c>
      <c r="F49" s="47">
        <f t="shared" si="52"/>
        <v>0</v>
      </c>
      <c r="G49" s="47">
        <f t="shared" si="52"/>
        <v>0</v>
      </c>
      <c r="H49" s="47">
        <f t="shared" si="52"/>
        <v>0</v>
      </c>
      <c r="I49" s="47">
        <f t="shared" si="52"/>
        <v>0</v>
      </c>
      <c r="J49" s="47">
        <f t="shared" si="52"/>
        <v>0</v>
      </c>
      <c r="K49" s="47">
        <f t="shared" si="52"/>
        <v>0</v>
      </c>
      <c r="L49" s="47">
        <f t="shared" si="52"/>
        <v>0</v>
      </c>
      <c r="M49" s="47">
        <f t="shared" si="52"/>
        <v>0</v>
      </c>
      <c r="N49" s="47">
        <f t="shared" si="52"/>
        <v>0</v>
      </c>
      <c r="O49" s="47">
        <f t="shared" si="52"/>
        <v>0</v>
      </c>
    </row>
    <row r="50" spans="2:15" s="37" customFormat="1" ht="16.5" customHeight="1" x14ac:dyDescent="0.25">
      <c r="B50" s="94"/>
      <c r="C50" s="86" t="s">
        <v>37</v>
      </c>
      <c r="D50" s="47">
        <f t="shared" ref="D50:O50" si="53">D46/D13</f>
        <v>0</v>
      </c>
      <c r="E50" s="47">
        <f t="shared" si="53"/>
        <v>0</v>
      </c>
      <c r="F50" s="47">
        <f t="shared" si="53"/>
        <v>0</v>
      </c>
      <c r="G50" s="47">
        <f t="shared" si="53"/>
        <v>0</v>
      </c>
      <c r="H50" s="47">
        <f t="shared" si="53"/>
        <v>0</v>
      </c>
      <c r="I50" s="47">
        <f t="shared" si="53"/>
        <v>0</v>
      </c>
      <c r="J50" s="47">
        <f t="shared" si="53"/>
        <v>0</v>
      </c>
      <c r="K50" s="47">
        <f t="shared" si="53"/>
        <v>0</v>
      </c>
      <c r="L50" s="47">
        <f t="shared" si="53"/>
        <v>0</v>
      </c>
      <c r="M50" s="47">
        <f t="shared" si="53"/>
        <v>0</v>
      </c>
      <c r="N50" s="47">
        <f t="shared" si="53"/>
        <v>0</v>
      </c>
      <c r="O50" s="47">
        <f t="shared" si="53"/>
        <v>0</v>
      </c>
    </row>
    <row r="51" spans="2:15" s="37" customFormat="1" ht="16.5" customHeight="1" thickBot="1" x14ac:dyDescent="0.3">
      <c r="B51" s="95"/>
      <c r="C51" s="86" t="s">
        <v>44</v>
      </c>
      <c r="D51" s="47">
        <f t="shared" ref="D51:O51" si="54">D57/D15</f>
        <v>0</v>
      </c>
      <c r="E51" s="47">
        <f t="shared" si="54"/>
        <v>0</v>
      </c>
      <c r="F51" s="47">
        <f t="shared" si="54"/>
        <v>0</v>
      </c>
      <c r="G51" s="47">
        <f t="shared" si="54"/>
        <v>0</v>
      </c>
      <c r="H51" s="47">
        <f t="shared" si="54"/>
        <v>0</v>
      </c>
      <c r="I51" s="47">
        <f t="shared" si="54"/>
        <v>0</v>
      </c>
      <c r="J51" s="47">
        <f t="shared" si="54"/>
        <v>0</v>
      </c>
      <c r="K51" s="47">
        <f t="shared" si="54"/>
        <v>0</v>
      </c>
      <c r="L51" s="47">
        <f t="shared" si="54"/>
        <v>0</v>
      </c>
      <c r="M51" s="47">
        <f t="shared" si="54"/>
        <v>0</v>
      </c>
      <c r="N51" s="47">
        <f t="shared" si="54"/>
        <v>0</v>
      </c>
      <c r="O51" s="47">
        <f t="shared" si="54"/>
        <v>0</v>
      </c>
    </row>
    <row r="52" spans="2:15" x14ac:dyDescent="0.25">
      <c r="B52" s="66"/>
      <c r="C52" s="87" t="s">
        <v>46</v>
      </c>
      <c r="D52" s="40">
        <v>0</v>
      </c>
      <c r="E52" s="40">
        <v>0</v>
      </c>
      <c r="F52" s="40">
        <v>0</v>
      </c>
      <c r="G52" s="40">
        <v>0</v>
      </c>
      <c r="H52" s="40">
        <v>0</v>
      </c>
      <c r="I52" s="40">
        <v>0</v>
      </c>
      <c r="J52" s="40">
        <v>0</v>
      </c>
      <c r="K52" s="40">
        <v>0</v>
      </c>
      <c r="L52" s="40">
        <v>0</v>
      </c>
      <c r="M52" s="40">
        <v>0</v>
      </c>
      <c r="N52" s="40">
        <v>0</v>
      </c>
      <c r="O52" s="40">
        <v>0</v>
      </c>
    </row>
    <row r="53" spans="2:15" x14ac:dyDescent="0.25">
      <c r="B53" s="66"/>
      <c r="C53" s="88" t="s">
        <v>47</v>
      </c>
      <c r="D53" s="41">
        <v>0</v>
      </c>
      <c r="E53" s="41">
        <v>0</v>
      </c>
      <c r="F53" s="41">
        <v>0</v>
      </c>
      <c r="G53" s="41">
        <v>0</v>
      </c>
      <c r="H53" s="41">
        <v>0</v>
      </c>
      <c r="I53" s="41">
        <v>0</v>
      </c>
      <c r="J53" s="41">
        <v>0</v>
      </c>
      <c r="K53" s="41">
        <v>0</v>
      </c>
      <c r="L53" s="41">
        <v>0</v>
      </c>
      <c r="M53" s="41">
        <v>0</v>
      </c>
      <c r="N53" s="41">
        <v>0</v>
      </c>
      <c r="O53" s="41">
        <v>0</v>
      </c>
    </row>
    <row r="54" spans="2:15" ht="15.75" thickBot="1" x14ac:dyDescent="0.3">
      <c r="B54" s="66"/>
      <c r="C54" s="89" t="s">
        <v>57</v>
      </c>
      <c r="D54" s="42">
        <v>0</v>
      </c>
      <c r="E54" s="42">
        <v>0</v>
      </c>
      <c r="F54" s="42">
        <v>0</v>
      </c>
      <c r="G54" s="42">
        <v>0</v>
      </c>
      <c r="H54" s="42">
        <v>0</v>
      </c>
      <c r="I54" s="42">
        <v>0</v>
      </c>
      <c r="J54" s="42">
        <v>0</v>
      </c>
      <c r="K54" s="42">
        <v>0</v>
      </c>
      <c r="L54" s="42">
        <v>0</v>
      </c>
      <c r="M54" s="42">
        <v>0</v>
      </c>
      <c r="N54" s="42">
        <v>0</v>
      </c>
      <c r="O54" s="42">
        <v>0</v>
      </c>
    </row>
    <row r="55" spans="2:15" ht="22.5" customHeight="1" thickBot="1" x14ac:dyDescent="0.3">
      <c r="B55" s="66"/>
      <c r="C55" s="90" t="s">
        <v>45</v>
      </c>
      <c r="D55" s="44">
        <f t="shared" ref="D55:O55" si="55">D46-D52-D53-D54</f>
        <v>0</v>
      </c>
      <c r="E55" s="44">
        <f t="shared" si="55"/>
        <v>0</v>
      </c>
      <c r="F55" s="44">
        <f t="shared" si="55"/>
        <v>0</v>
      </c>
      <c r="G55" s="44">
        <f t="shared" si="55"/>
        <v>0</v>
      </c>
      <c r="H55" s="44">
        <f t="shared" si="55"/>
        <v>0</v>
      </c>
      <c r="I55" s="44">
        <f t="shared" si="55"/>
        <v>0</v>
      </c>
      <c r="J55" s="44">
        <f t="shared" si="55"/>
        <v>0</v>
      </c>
      <c r="K55" s="44">
        <f t="shared" si="55"/>
        <v>0</v>
      </c>
      <c r="L55" s="44">
        <f t="shared" si="55"/>
        <v>0</v>
      </c>
      <c r="M55" s="44">
        <f t="shared" si="55"/>
        <v>0</v>
      </c>
      <c r="N55" s="44">
        <f t="shared" si="55"/>
        <v>0</v>
      </c>
      <c r="O55" s="44">
        <f t="shared" si="55"/>
        <v>0</v>
      </c>
    </row>
    <row r="56" spans="2:15" ht="15.75" thickBot="1" x14ac:dyDescent="0.3">
      <c r="B56" s="66"/>
      <c r="C56" s="91" t="s">
        <v>50</v>
      </c>
      <c r="D56" s="43">
        <v>0</v>
      </c>
      <c r="E56" s="43">
        <v>0</v>
      </c>
      <c r="F56" s="43">
        <v>0</v>
      </c>
      <c r="G56" s="43">
        <v>0</v>
      </c>
      <c r="H56" s="43">
        <v>0</v>
      </c>
      <c r="I56" s="43">
        <v>0</v>
      </c>
      <c r="J56" s="43">
        <v>0</v>
      </c>
      <c r="K56" s="43">
        <v>0</v>
      </c>
      <c r="L56" s="43">
        <v>0</v>
      </c>
      <c r="M56" s="43">
        <v>0</v>
      </c>
      <c r="N56" s="43">
        <v>0</v>
      </c>
      <c r="O56" s="43">
        <v>0</v>
      </c>
    </row>
    <row r="57" spans="2:15" ht="22.5" customHeight="1" thickBot="1" x14ac:dyDescent="0.3">
      <c r="B57" s="66"/>
      <c r="C57" s="92" t="s">
        <v>12</v>
      </c>
      <c r="D57" s="44">
        <f>D55-D56</f>
        <v>0</v>
      </c>
      <c r="E57" s="44">
        <f t="shared" ref="E57" si="56">E55-E56</f>
        <v>0</v>
      </c>
      <c r="F57" s="44">
        <f>F55-F56</f>
        <v>0</v>
      </c>
      <c r="G57" s="44">
        <f t="shared" ref="G57" si="57">G55-G56</f>
        <v>0</v>
      </c>
      <c r="H57" s="44">
        <f>H55-H56</f>
        <v>0</v>
      </c>
      <c r="I57" s="44">
        <f t="shared" ref="I57:J57" si="58">I55-I56</f>
        <v>0</v>
      </c>
      <c r="J57" s="44">
        <f t="shared" si="58"/>
        <v>0</v>
      </c>
      <c r="K57" s="44">
        <f t="shared" ref="K57:L57" si="59">K55-K56</f>
        <v>0</v>
      </c>
      <c r="L57" s="44">
        <f t="shared" si="59"/>
        <v>0</v>
      </c>
      <c r="M57" s="44">
        <f t="shared" ref="M57:N57" si="60">M55-M56</f>
        <v>0</v>
      </c>
      <c r="N57" s="44">
        <f t="shared" si="60"/>
        <v>0</v>
      </c>
      <c r="O57" s="44">
        <f t="shared" ref="O57" si="61">O55-O56</f>
        <v>0</v>
      </c>
    </row>
  </sheetData>
  <sheetProtection algorithmName="SHA-512" hashValue="hW1vDv8UKLTthihYZBKvUTOvBwbrj/XgeqdcJzPSbqwWniHy2TY5kvuzgsTDMu5kvmksjoDxDEe4RgyhPb3rzw==" saltValue="b6SjwtZqjGavEW9CvWQyDQ==" spinCount="100000" sheet="1" objects="1" scenarios="1" selectLockedCells="1"/>
  <mergeCells count="3">
    <mergeCell ref="B18:B31"/>
    <mergeCell ref="B32:B45"/>
    <mergeCell ref="B47:B51"/>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B52D-5DD0-44CB-B4E2-1A179EED2534}">
  <dimension ref="B1:E14"/>
  <sheetViews>
    <sheetView showGridLines="0" showRowColHeaders="0" workbookViewId="0">
      <selection activeCell="E25" sqref="E25"/>
    </sheetView>
  </sheetViews>
  <sheetFormatPr baseColWidth="10" defaultRowHeight="15" x14ac:dyDescent="0.25"/>
  <cols>
    <col min="1" max="1" width="4" customWidth="1"/>
    <col min="2" max="2" width="7.42578125" customWidth="1"/>
    <col min="3" max="3" width="16.7109375" customWidth="1"/>
    <col min="4" max="4" width="8" customWidth="1"/>
    <col min="5" max="5" width="16.7109375" customWidth="1"/>
  </cols>
  <sheetData>
    <row r="1" spans="2:5" ht="22.5" customHeight="1" x14ac:dyDescent="0.25"/>
    <row r="2" spans="2:5" s="1" customFormat="1" ht="32.25" customHeight="1" x14ac:dyDescent="0.25">
      <c r="B2" s="12"/>
      <c r="C2" s="13" t="s">
        <v>15</v>
      </c>
      <c r="D2" s="12"/>
      <c r="E2" s="13" t="s">
        <v>25</v>
      </c>
    </row>
    <row r="3" spans="2:5" x14ac:dyDescent="0.25">
      <c r="B3" s="14">
        <v>44562</v>
      </c>
      <c r="C3" s="10">
        <f>'CUENTA DE EXPLOTACIÓN'!D18</f>
        <v>0</v>
      </c>
      <c r="D3" s="3">
        <v>44562</v>
      </c>
      <c r="E3" s="10">
        <f>'CUENTA DE EXPLOTACIÓN'!D32</f>
        <v>0</v>
      </c>
    </row>
    <row r="4" spans="2:5" x14ac:dyDescent="0.25">
      <c r="B4" s="15">
        <v>44593</v>
      </c>
      <c r="C4" s="10">
        <f>'CUENTA DE EXPLOTACIÓN'!E18</f>
        <v>0</v>
      </c>
      <c r="D4" s="4">
        <v>44593</v>
      </c>
      <c r="E4" s="10">
        <f>'CUENTA DE EXPLOTACIÓN'!E32</f>
        <v>0</v>
      </c>
    </row>
    <row r="5" spans="2:5" x14ac:dyDescent="0.25">
      <c r="B5" s="15">
        <v>44621</v>
      </c>
      <c r="C5" s="10">
        <f>'CUENTA DE EXPLOTACIÓN'!F18</f>
        <v>0</v>
      </c>
      <c r="D5" s="4">
        <v>44621</v>
      </c>
      <c r="E5" s="10">
        <f>'CUENTA DE EXPLOTACIÓN'!F32</f>
        <v>0</v>
      </c>
    </row>
    <row r="6" spans="2:5" x14ac:dyDescent="0.25">
      <c r="B6" s="15">
        <v>44652</v>
      </c>
      <c r="C6" s="10">
        <f>'CUENTA DE EXPLOTACIÓN'!G18</f>
        <v>0</v>
      </c>
      <c r="D6" s="4">
        <v>44652</v>
      </c>
      <c r="E6" s="10">
        <f>'CUENTA DE EXPLOTACIÓN'!G32</f>
        <v>0</v>
      </c>
    </row>
    <row r="7" spans="2:5" x14ac:dyDescent="0.25">
      <c r="B7" s="15">
        <v>44682</v>
      </c>
      <c r="C7" s="10">
        <f>'CUENTA DE EXPLOTACIÓN'!H18</f>
        <v>0</v>
      </c>
      <c r="D7" s="4">
        <v>44682</v>
      </c>
      <c r="E7" s="10">
        <f>'CUENTA DE EXPLOTACIÓN'!H32</f>
        <v>0</v>
      </c>
    </row>
    <row r="8" spans="2:5" x14ac:dyDescent="0.25">
      <c r="B8" s="15">
        <v>44713</v>
      </c>
      <c r="C8" s="10">
        <f>'CUENTA DE EXPLOTACIÓN'!I18</f>
        <v>0</v>
      </c>
      <c r="D8" s="4">
        <v>44713</v>
      </c>
      <c r="E8" s="10">
        <f>'CUENTA DE EXPLOTACIÓN'!I32</f>
        <v>0</v>
      </c>
    </row>
    <row r="9" spans="2:5" x14ac:dyDescent="0.25">
      <c r="B9" s="15">
        <v>44743</v>
      </c>
      <c r="C9" s="10">
        <f>'CUENTA DE EXPLOTACIÓN'!J18</f>
        <v>0</v>
      </c>
      <c r="D9" s="4">
        <v>44743</v>
      </c>
      <c r="E9" s="10">
        <f>'CUENTA DE EXPLOTACIÓN'!J32</f>
        <v>0</v>
      </c>
    </row>
    <row r="10" spans="2:5" x14ac:dyDescent="0.25">
      <c r="B10" s="15">
        <v>44774</v>
      </c>
      <c r="C10" s="10">
        <f>'CUENTA DE EXPLOTACIÓN'!K18</f>
        <v>0</v>
      </c>
      <c r="D10" s="4">
        <v>44774</v>
      </c>
      <c r="E10" s="10">
        <f>'CUENTA DE EXPLOTACIÓN'!K32</f>
        <v>0</v>
      </c>
    </row>
    <row r="11" spans="2:5" x14ac:dyDescent="0.25">
      <c r="B11" s="15">
        <v>44805</v>
      </c>
      <c r="C11" s="10">
        <f>'CUENTA DE EXPLOTACIÓN'!L18</f>
        <v>0</v>
      </c>
      <c r="D11" s="4">
        <v>44805</v>
      </c>
      <c r="E11" s="10">
        <f>'CUENTA DE EXPLOTACIÓN'!L32</f>
        <v>0</v>
      </c>
    </row>
    <row r="12" spans="2:5" x14ac:dyDescent="0.25">
      <c r="B12" s="15">
        <v>44835</v>
      </c>
      <c r="C12" s="10">
        <f>'CUENTA DE EXPLOTACIÓN'!M18</f>
        <v>0</v>
      </c>
      <c r="D12" s="4">
        <v>44835</v>
      </c>
      <c r="E12" s="10">
        <f>'CUENTA DE EXPLOTACIÓN'!M32</f>
        <v>0</v>
      </c>
    </row>
    <row r="13" spans="2:5" x14ac:dyDescent="0.25">
      <c r="B13" s="15">
        <v>44866</v>
      </c>
      <c r="C13" s="10">
        <f>'CUENTA DE EXPLOTACIÓN'!N18</f>
        <v>0</v>
      </c>
      <c r="D13" s="4">
        <v>44866</v>
      </c>
      <c r="E13" s="10">
        <f>'CUENTA DE EXPLOTACIÓN'!N32</f>
        <v>0</v>
      </c>
    </row>
    <row r="14" spans="2:5" x14ac:dyDescent="0.25">
      <c r="B14" s="16">
        <v>44896</v>
      </c>
      <c r="C14" s="11">
        <f>'CUENTA DE EXPLOTACIÓN'!O18</f>
        <v>0</v>
      </c>
      <c r="D14" s="5">
        <v>44896</v>
      </c>
      <c r="E14" s="11">
        <f>'CUENTA DE EXPLOTACIÓN'!O32</f>
        <v>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E9ECB-7CF7-4DC9-903F-A143D407A533}">
  <dimension ref="B1:E15"/>
  <sheetViews>
    <sheetView showGridLines="0" showRowColHeaders="0" workbookViewId="0">
      <selection activeCell="G23" sqref="G23"/>
    </sheetView>
  </sheetViews>
  <sheetFormatPr baseColWidth="10" defaultRowHeight="15" x14ac:dyDescent="0.25"/>
  <cols>
    <col min="1" max="1" width="4" customWidth="1"/>
    <col min="2" max="2" width="10" customWidth="1"/>
    <col min="3" max="5" width="14.7109375" customWidth="1"/>
  </cols>
  <sheetData>
    <row r="1" spans="2:5" ht="28.5" customHeight="1" x14ac:dyDescent="0.25"/>
    <row r="2" spans="2:5" s="2" customFormat="1" ht="20.25" customHeight="1" x14ac:dyDescent="0.25">
      <c r="C2" s="99" t="s">
        <v>34</v>
      </c>
      <c r="D2" s="100"/>
      <c r="E2" s="101"/>
    </row>
    <row r="3" spans="2:5" s="1" customFormat="1" ht="32.25" customHeight="1" x14ac:dyDescent="0.25">
      <c r="B3" s="12"/>
      <c r="C3" s="9" t="s">
        <v>35</v>
      </c>
      <c r="D3" s="9" t="s">
        <v>36</v>
      </c>
      <c r="E3" s="6" t="s">
        <v>37</v>
      </c>
    </row>
    <row r="4" spans="2:5" x14ac:dyDescent="0.25">
      <c r="B4" s="14">
        <v>44562</v>
      </c>
      <c r="C4" s="10">
        <f>'CUENTA DE EXPLOTACIÓN'!D48</f>
        <v>0</v>
      </c>
      <c r="D4" s="10">
        <f>'CUENTA DE EXPLOTACIÓN'!D49</f>
        <v>0</v>
      </c>
      <c r="E4" s="7">
        <f>'CUENTA DE EXPLOTACIÓN'!D50</f>
        <v>0</v>
      </c>
    </row>
    <row r="5" spans="2:5" x14ac:dyDescent="0.25">
      <c r="B5" s="15">
        <v>44593</v>
      </c>
      <c r="C5" s="10">
        <f>'CUENTA DE EXPLOTACIÓN'!E48</f>
        <v>0</v>
      </c>
      <c r="D5" s="10">
        <f>'CUENTA DE EXPLOTACIÓN'!E49</f>
        <v>0</v>
      </c>
      <c r="E5" s="7">
        <f>'CUENTA DE EXPLOTACIÓN'!E50</f>
        <v>0</v>
      </c>
    </row>
    <row r="6" spans="2:5" x14ac:dyDescent="0.25">
      <c r="B6" s="15">
        <v>44621</v>
      </c>
      <c r="C6" s="10">
        <f>'CUENTA DE EXPLOTACIÓN'!F48</f>
        <v>0</v>
      </c>
      <c r="D6" s="7">
        <f>'CUENTA DE EXPLOTACIÓN'!F49</f>
        <v>0</v>
      </c>
      <c r="E6" s="7">
        <f>'CUENTA DE EXPLOTACIÓN'!F50</f>
        <v>0</v>
      </c>
    </row>
    <row r="7" spans="2:5" x14ac:dyDescent="0.25">
      <c r="B7" s="15">
        <v>44652</v>
      </c>
      <c r="C7" s="10">
        <f>'CUENTA DE EXPLOTACIÓN'!G48</f>
        <v>0</v>
      </c>
      <c r="D7" s="7">
        <f>'CUENTA DE EXPLOTACIÓN'!G49</f>
        <v>0</v>
      </c>
      <c r="E7" s="7">
        <f>'CUENTA DE EXPLOTACIÓN'!G50</f>
        <v>0</v>
      </c>
    </row>
    <row r="8" spans="2:5" x14ac:dyDescent="0.25">
      <c r="B8" s="15">
        <v>44682</v>
      </c>
      <c r="C8" s="10">
        <f>'CUENTA DE EXPLOTACIÓN'!H48</f>
        <v>0</v>
      </c>
      <c r="D8" s="7">
        <f>'CUENTA DE EXPLOTACIÓN'!H49</f>
        <v>0</v>
      </c>
      <c r="E8" s="7">
        <f>'CUENTA DE EXPLOTACIÓN'!H50</f>
        <v>0</v>
      </c>
    </row>
    <row r="9" spans="2:5" x14ac:dyDescent="0.25">
      <c r="B9" s="15">
        <v>44713</v>
      </c>
      <c r="C9" s="10">
        <f>'CUENTA DE EXPLOTACIÓN'!I48</f>
        <v>0</v>
      </c>
      <c r="D9" s="7">
        <f>'CUENTA DE EXPLOTACIÓN'!I49</f>
        <v>0</v>
      </c>
      <c r="E9" s="7">
        <f>'CUENTA DE EXPLOTACIÓN'!I50</f>
        <v>0</v>
      </c>
    </row>
    <row r="10" spans="2:5" x14ac:dyDescent="0.25">
      <c r="B10" s="15">
        <v>44743</v>
      </c>
      <c r="C10" s="10">
        <f>'CUENTA DE EXPLOTACIÓN'!J48</f>
        <v>0</v>
      </c>
      <c r="D10" s="7">
        <f>'CUENTA DE EXPLOTACIÓN'!J49</f>
        <v>0</v>
      </c>
      <c r="E10" s="7">
        <f>'CUENTA DE EXPLOTACIÓN'!J50</f>
        <v>0</v>
      </c>
    </row>
    <row r="11" spans="2:5" x14ac:dyDescent="0.25">
      <c r="B11" s="15">
        <v>44774</v>
      </c>
      <c r="C11" s="10">
        <f>'CUENTA DE EXPLOTACIÓN'!K48</f>
        <v>0</v>
      </c>
      <c r="D11" s="7">
        <f>'CUENTA DE EXPLOTACIÓN'!K49</f>
        <v>0</v>
      </c>
      <c r="E11" s="7">
        <f>'CUENTA DE EXPLOTACIÓN'!K50</f>
        <v>0</v>
      </c>
    </row>
    <row r="12" spans="2:5" x14ac:dyDescent="0.25">
      <c r="B12" s="15">
        <v>44805</v>
      </c>
      <c r="C12" s="10">
        <f>'CUENTA DE EXPLOTACIÓN'!L48</f>
        <v>0</v>
      </c>
      <c r="D12" s="7">
        <f>'CUENTA DE EXPLOTACIÓN'!L49</f>
        <v>0</v>
      </c>
      <c r="E12" s="7">
        <f>'CUENTA DE EXPLOTACIÓN'!L50</f>
        <v>0</v>
      </c>
    </row>
    <row r="13" spans="2:5" x14ac:dyDescent="0.25">
      <c r="B13" s="15">
        <v>44835</v>
      </c>
      <c r="C13" s="10">
        <f>'CUENTA DE EXPLOTACIÓN'!M48</f>
        <v>0</v>
      </c>
      <c r="D13" s="7">
        <f>'CUENTA DE EXPLOTACIÓN'!M49</f>
        <v>0</v>
      </c>
      <c r="E13" s="7">
        <f>'CUENTA DE EXPLOTACIÓN'!M50</f>
        <v>0</v>
      </c>
    </row>
    <row r="14" spans="2:5" x14ac:dyDescent="0.25">
      <c r="B14" s="15">
        <v>44866</v>
      </c>
      <c r="C14" s="10">
        <f>'CUENTA DE EXPLOTACIÓN'!N48</f>
        <v>0</v>
      </c>
      <c r="D14" s="7">
        <f>'CUENTA DE EXPLOTACIÓN'!N49</f>
        <v>0</v>
      </c>
      <c r="E14" s="7">
        <f>'CUENTA DE EXPLOTACIÓN'!N50</f>
        <v>0</v>
      </c>
    </row>
    <row r="15" spans="2:5" x14ac:dyDescent="0.25">
      <c r="B15" s="16">
        <v>44896</v>
      </c>
      <c r="C15" s="11">
        <f>'CUENTA DE EXPLOTACIÓN'!O48</f>
        <v>0</v>
      </c>
      <c r="D15" s="8">
        <f>'CUENTA DE EXPLOTACIÓN'!O49</f>
        <v>0</v>
      </c>
      <c r="E15" s="8">
        <f>'CUENTA DE EXPLOTACIÓN'!O50</f>
        <v>0</v>
      </c>
    </row>
  </sheetData>
  <mergeCells count="1">
    <mergeCell ref="C2:E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A293-932C-4005-A91C-3D1B54C3A2CD}">
  <dimension ref="B1:E16"/>
  <sheetViews>
    <sheetView showGridLines="0" showRowColHeaders="0" workbookViewId="0">
      <selection activeCell="E20" sqref="E20"/>
    </sheetView>
  </sheetViews>
  <sheetFormatPr baseColWidth="10" defaultRowHeight="15" x14ac:dyDescent="0.25"/>
  <cols>
    <col min="1" max="1" width="4" customWidth="1"/>
    <col min="2" max="2" width="9.42578125" customWidth="1"/>
    <col min="3" max="5" width="14.7109375" customWidth="1"/>
  </cols>
  <sheetData>
    <row r="1" spans="2:5" ht="19.5" customHeight="1" x14ac:dyDescent="0.25"/>
    <row r="2" spans="2:5" s="2" customFormat="1" ht="20.25" customHeight="1" x14ac:dyDescent="0.25">
      <c r="C2" s="102" t="s">
        <v>49</v>
      </c>
      <c r="D2" s="103"/>
      <c r="E2" s="104"/>
    </row>
    <row r="3" spans="2:5" s="1" customFormat="1" ht="32.25" customHeight="1" x14ac:dyDescent="0.25">
      <c r="B3" s="12"/>
      <c r="C3" s="18" t="s">
        <v>51</v>
      </c>
      <c r="D3" s="13" t="s">
        <v>52</v>
      </c>
      <c r="E3" s="13" t="s">
        <v>53</v>
      </c>
    </row>
    <row r="4" spans="2:5" x14ac:dyDescent="0.25">
      <c r="B4" s="14">
        <v>44562</v>
      </c>
      <c r="C4" s="10">
        <f>'CUENTA DE EXPLOTACIÓN'!D46</f>
        <v>0</v>
      </c>
      <c r="D4" s="10">
        <v>1</v>
      </c>
      <c r="E4" s="10">
        <v>1</v>
      </c>
    </row>
    <row r="5" spans="2:5" x14ac:dyDescent="0.25">
      <c r="B5" s="15">
        <v>44593</v>
      </c>
      <c r="C5" s="10">
        <f>'CUENTA DE EXPLOTACIÓN'!D46+'CUENTA DE EXPLOTACIÓN'!E46</f>
        <v>0</v>
      </c>
      <c r="D5" s="10">
        <v>1</v>
      </c>
      <c r="E5" s="10">
        <v>1</v>
      </c>
    </row>
    <row r="6" spans="2:5" x14ac:dyDescent="0.25">
      <c r="B6" s="15">
        <v>44621</v>
      </c>
      <c r="C6" s="10">
        <f>'CUENTA DE EXPLOTACIÓN'!D46+'CUENTA DE EXPLOTACIÓN'!E46+'CUENTA DE EXPLOTACIÓN'!F46</f>
        <v>0</v>
      </c>
      <c r="D6" s="10">
        <v>1</v>
      </c>
      <c r="E6" s="10">
        <v>1</v>
      </c>
    </row>
    <row r="7" spans="2:5" x14ac:dyDescent="0.25">
      <c r="B7" s="15">
        <v>44652</v>
      </c>
      <c r="C7" s="10">
        <f>'CUENTA DE EXPLOTACIÓN'!D46+'CUENTA DE EXPLOTACIÓN'!E46+'CUENTA DE EXPLOTACIÓN'!F46+'CUENTA DE EXPLOTACIÓN'!G46</f>
        <v>0</v>
      </c>
      <c r="D7" s="10">
        <v>1</v>
      </c>
      <c r="E7" s="10">
        <v>1</v>
      </c>
    </row>
    <row r="8" spans="2:5" x14ac:dyDescent="0.25">
      <c r="B8" s="15">
        <v>44682</v>
      </c>
      <c r="C8" s="10">
        <f>'CUENTA DE EXPLOTACIÓN'!D46+'CUENTA DE EXPLOTACIÓN'!E46+'CUENTA DE EXPLOTACIÓN'!F46+'CUENTA DE EXPLOTACIÓN'!G46+'CUENTA DE EXPLOTACIÓN'!H46</f>
        <v>0</v>
      </c>
      <c r="D8" s="10">
        <v>1</v>
      </c>
      <c r="E8" s="10">
        <v>1</v>
      </c>
    </row>
    <row r="9" spans="2:5" x14ac:dyDescent="0.25">
      <c r="B9" s="15">
        <v>44713</v>
      </c>
      <c r="C9" s="10">
        <f>'CUENTA DE EXPLOTACIÓN'!D46+'CUENTA DE EXPLOTACIÓN'!E46+'CUENTA DE EXPLOTACIÓN'!F46+'CUENTA DE EXPLOTACIÓN'!G46+'CUENTA DE EXPLOTACIÓN'!H46+'CUENTA DE EXPLOTACIÓN'!I46</f>
        <v>0</v>
      </c>
      <c r="D9" s="10">
        <v>1</v>
      </c>
      <c r="E9" s="10">
        <v>1</v>
      </c>
    </row>
    <row r="10" spans="2:5" x14ac:dyDescent="0.25">
      <c r="B10" s="15">
        <v>44743</v>
      </c>
      <c r="C10" s="10">
        <f>'CUENTA DE EXPLOTACIÓN'!D46+'CUENTA DE EXPLOTACIÓN'!E46+'CUENTA DE EXPLOTACIÓN'!F46+'CUENTA DE EXPLOTACIÓN'!G46+'CUENTA DE EXPLOTACIÓN'!H46+'CUENTA DE EXPLOTACIÓN'!I46+'CUENTA DE EXPLOTACIÓN'!J46</f>
        <v>0</v>
      </c>
      <c r="D10" s="10">
        <v>1</v>
      </c>
      <c r="E10" s="10">
        <v>1</v>
      </c>
    </row>
    <row r="11" spans="2:5" x14ac:dyDescent="0.25">
      <c r="B11" s="15">
        <v>44774</v>
      </c>
      <c r="C11" s="10">
        <f>'CUENTA DE EXPLOTACIÓN'!D46+'CUENTA DE EXPLOTACIÓN'!E46+'CUENTA DE EXPLOTACIÓN'!F46+'CUENTA DE EXPLOTACIÓN'!G46+'CUENTA DE EXPLOTACIÓN'!H46+'CUENTA DE EXPLOTACIÓN'!I46+'CUENTA DE EXPLOTACIÓN'!J46+'CUENTA DE EXPLOTACIÓN'!K46</f>
        <v>0</v>
      </c>
      <c r="D11" s="10">
        <v>1</v>
      </c>
      <c r="E11" s="10">
        <v>1</v>
      </c>
    </row>
    <row r="12" spans="2:5" x14ac:dyDescent="0.25">
      <c r="B12" s="15">
        <v>44805</v>
      </c>
      <c r="C12" s="10">
        <f>'CUENTA DE EXPLOTACIÓN'!D46+'CUENTA DE EXPLOTACIÓN'!E46+'CUENTA DE EXPLOTACIÓN'!F46+'CUENTA DE EXPLOTACIÓN'!G46+'CUENTA DE EXPLOTACIÓN'!H46+'CUENTA DE EXPLOTACIÓN'!I46+'CUENTA DE EXPLOTACIÓN'!K46+'CUENTA DE EXPLOTACIÓN'!L46</f>
        <v>0</v>
      </c>
      <c r="D12" s="10">
        <v>1</v>
      </c>
      <c r="E12" s="10">
        <v>1</v>
      </c>
    </row>
    <row r="13" spans="2:5" x14ac:dyDescent="0.25">
      <c r="B13" s="15">
        <v>44835</v>
      </c>
      <c r="C13" s="10">
        <f>'CUENTA DE EXPLOTACIÓN'!D46+'CUENTA DE EXPLOTACIÓN'!E46+'CUENTA DE EXPLOTACIÓN'!F46+'CUENTA DE EXPLOTACIÓN'!G46+'CUENTA DE EXPLOTACIÓN'!H46+'CUENTA DE EXPLOTACIÓN'!I46+'CUENTA DE EXPLOTACIÓN'!J46+'CUENTA DE EXPLOTACIÓN'!K46+'CUENTA DE EXPLOTACIÓN'!L46+'CUENTA DE EXPLOTACIÓN'!M46</f>
        <v>0</v>
      </c>
      <c r="D13" s="10">
        <v>1</v>
      </c>
      <c r="E13" s="10">
        <v>1</v>
      </c>
    </row>
    <row r="14" spans="2:5" x14ac:dyDescent="0.25">
      <c r="B14" s="15">
        <v>44866</v>
      </c>
      <c r="C14" s="10">
        <f>'CUENTA DE EXPLOTACIÓN'!D46+'CUENTA DE EXPLOTACIÓN'!E46+'CUENTA DE EXPLOTACIÓN'!F46+'CUENTA DE EXPLOTACIÓN'!G46+'CUENTA DE EXPLOTACIÓN'!H46+'CUENTA DE EXPLOTACIÓN'!I46+'CUENTA DE EXPLOTACIÓN'!J46+'CUENTA DE EXPLOTACIÓN'!K46+'CUENTA DE EXPLOTACIÓN'!L46+'CUENTA DE EXPLOTACIÓN'!M46+'CUENTA DE EXPLOTACIÓN'!N46</f>
        <v>0</v>
      </c>
      <c r="D14" s="10">
        <v>1</v>
      </c>
      <c r="E14" s="10">
        <v>1</v>
      </c>
    </row>
    <row r="15" spans="2:5" x14ac:dyDescent="0.25">
      <c r="B15" s="16">
        <v>44896</v>
      </c>
      <c r="C15" s="11">
        <f>'CUENTA DE EXPLOTACIÓN'!D46+'CUENTA DE EXPLOTACIÓN'!E46+'CUENTA DE EXPLOTACIÓN'!F46+'CUENTA DE EXPLOTACIÓN'!G46+'CUENTA DE EXPLOTACIÓN'!H46+'CUENTA DE EXPLOTACIÓN'!I46+'CUENTA DE EXPLOTACIÓN'!J46+'CUENTA DE EXPLOTACIÓN'!K46+'CUENTA DE EXPLOTACIÓN'!L46+'CUENTA DE EXPLOTACIÓN'!M46+'CUENTA DE EXPLOTACIÓN'!N46+'CUENTA DE EXPLOTACIÓN'!O46</f>
        <v>0</v>
      </c>
      <c r="D15" s="10">
        <v>1</v>
      </c>
      <c r="E15" s="10">
        <v>1</v>
      </c>
    </row>
    <row r="16" spans="2:5" x14ac:dyDescent="0.25">
      <c r="C16" s="17"/>
    </row>
  </sheetData>
  <mergeCells count="1">
    <mergeCell ref="C2:E2"/>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CEA1-FA19-4033-8E2B-C06408942141}">
  <dimension ref="B1:C10"/>
  <sheetViews>
    <sheetView showGridLines="0" showRowColHeaders="0" workbookViewId="0">
      <selection activeCell="C7" sqref="C7"/>
    </sheetView>
  </sheetViews>
  <sheetFormatPr baseColWidth="10" defaultRowHeight="15" x14ac:dyDescent="0.25"/>
  <cols>
    <col min="1" max="1" width="6.28515625" customWidth="1"/>
    <col min="2" max="2" width="32" style="19" customWidth="1"/>
    <col min="3" max="3" width="142.7109375" customWidth="1"/>
  </cols>
  <sheetData>
    <row r="1" spans="2:3" ht="15.75" thickBot="1" x14ac:dyDescent="0.3"/>
    <row r="2" spans="2:3" s="1" customFormat="1" ht="36" customHeight="1" x14ac:dyDescent="0.25">
      <c r="B2" s="56" t="s">
        <v>61</v>
      </c>
      <c r="C2" s="60" t="s">
        <v>68</v>
      </c>
    </row>
    <row r="3" spans="2:3" s="1" customFormat="1" ht="36" customHeight="1" x14ac:dyDescent="0.25">
      <c r="B3" s="57" t="s">
        <v>62</v>
      </c>
      <c r="C3" s="61" t="s">
        <v>69</v>
      </c>
    </row>
    <row r="4" spans="2:3" s="1" customFormat="1" ht="36" customHeight="1" x14ac:dyDescent="0.25">
      <c r="B4" s="57" t="s">
        <v>63</v>
      </c>
      <c r="C4" s="61" t="s">
        <v>70</v>
      </c>
    </row>
    <row r="5" spans="2:3" s="20" customFormat="1" ht="36" customHeight="1" x14ac:dyDescent="0.25">
      <c r="B5" s="58" t="s">
        <v>33</v>
      </c>
      <c r="C5" s="62" t="s">
        <v>71</v>
      </c>
    </row>
    <row r="6" spans="2:3" s="1" customFormat="1" ht="36" customHeight="1" x14ac:dyDescent="0.25">
      <c r="B6" s="57" t="s">
        <v>64</v>
      </c>
      <c r="C6" s="62" t="s">
        <v>72</v>
      </c>
    </row>
    <row r="7" spans="2:3" s="1" customFormat="1" ht="48.75" customHeight="1" x14ac:dyDescent="0.25">
      <c r="B7" s="57" t="s">
        <v>35</v>
      </c>
      <c r="C7" s="62" t="s">
        <v>73</v>
      </c>
    </row>
    <row r="8" spans="2:3" s="1" customFormat="1" ht="48.75" customHeight="1" x14ac:dyDescent="0.25">
      <c r="B8" s="57" t="s">
        <v>36</v>
      </c>
      <c r="C8" s="62" t="s">
        <v>66</v>
      </c>
    </row>
    <row r="9" spans="2:3" s="1" customFormat="1" ht="36" customHeight="1" x14ac:dyDescent="0.25">
      <c r="B9" s="57" t="s">
        <v>37</v>
      </c>
      <c r="C9" s="61" t="s">
        <v>67</v>
      </c>
    </row>
    <row r="10" spans="2:3" s="1" customFormat="1" ht="50.25" customHeight="1" thickBot="1" x14ac:dyDescent="0.3">
      <c r="B10" s="59" t="s">
        <v>65</v>
      </c>
      <c r="C10" s="63" t="s">
        <v>74</v>
      </c>
    </row>
  </sheetData>
  <hyperlinks>
    <hyperlink ref="C6" r:id="rId1" display="https://economipedia.com/definiciones/impuesto-al-valor-anadido.html" xr:uid="{21CBB089-EB6B-4E05-BB7D-F0170AD3F6F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CUENTA DE EXPLOTACIÓN</vt:lpstr>
      <vt:lpstr>Control operativo</vt:lpstr>
      <vt:lpstr>Indicadores</vt:lpstr>
      <vt:lpstr>Flujos financieros</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Guillem Grau Artal</dc:creator>
  <cp:lastModifiedBy>Guillem Grau Artal</cp:lastModifiedBy>
  <dcterms:created xsi:type="dcterms:W3CDTF">2021-11-18T14:24:36Z</dcterms:created>
  <dcterms:modified xsi:type="dcterms:W3CDTF">2022-04-05T19:18:42Z</dcterms:modified>
</cp:coreProperties>
</file>